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435"/>
  </bookViews>
  <sheets>
    <sheet name="Cálculo Contribuição " sheetId="1" r:id="rId1"/>
    <sheet name="Cálculo Contribuição + I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2" l="1"/>
  <c r="V32" i="2"/>
  <c r="X32" i="2" s="1"/>
  <c r="W28" i="2"/>
  <c r="V28" i="2"/>
  <c r="X28" i="2" s="1"/>
  <c r="X27" i="2"/>
  <c r="W27" i="2"/>
  <c r="V27" i="2"/>
  <c r="W26" i="2"/>
  <c r="V26" i="2"/>
  <c r="X26" i="2" s="1"/>
  <c r="W25" i="2"/>
  <c r="V25" i="2"/>
  <c r="X25" i="2" s="1"/>
  <c r="W24" i="2"/>
  <c r="V24" i="2"/>
  <c r="X24" i="2" s="1"/>
  <c r="W21" i="2"/>
  <c r="V21" i="2"/>
  <c r="X21" i="2" s="1"/>
  <c r="X19" i="2"/>
  <c r="W19" i="2"/>
  <c r="V19" i="2"/>
  <c r="R14" i="2"/>
  <c r="AM19" i="2"/>
  <c r="AM21" i="2"/>
  <c r="AM24" i="2"/>
  <c r="AM25" i="2"/>
  <c r="AM26" i="2"/>
  <c r="AM27" i="2"/>
  <c r="AM28" i="2"/>
  <c r="AM32" i="2"/>
  <c r="AL35" i="2"/>
  <c r="AL19" i="2"/>
  <c r="AL21" i="2"/>
  <c r="AL23" i="2"/>
  <c r="AL24" i="2"/>
  <c r="AL25" i="2"/>
  <c r="AL26" i="2"/>
  <c r="AL27" i="2"/>
  <c r="AL28" i="2"/>
  <c r="AL31" i="2"/>
  <c r="AL32" i="2"/>
  <c r="AB35" i="2"/>
  <c r="C35" i="2"/>
  <c r="H35" i="2" s="1"/>
  <c r="B35" i="2"/>
  <c r="E35" i="2" s="1"/>
  <c r="J35" i="2" s="1"/>
  <c r="M32" i="2"/>
  <c r="O32" i="2" s="1"/>
  <c r="AC32" i="2" s="1"/>
  <c r="AN32" i="2" s="1"/>
  <c r="F32" i="2"/>
  <c r="K32" i="2" s="1"/>
  <c r="E32" i="2"/>
  <c r="J32" i="2" s="1"/>
  <c r="D32" i="2"/>
  <c r="I32" i="2" s="1"/>
  <c r="C32" i="2"/>
  <c r="H32" i="2" s="1"/>
  <c r="M31" i="2"/>
  <c r="O31" i="2" s="1"/>
  <c r="AC31" i="2" s="1"/>
  <c r="F31" i="2"/>
  <c r="K31" i="2" s="1"/>
  <c r="E31" i="2"/>
  <c r="J31" i="2" s="1"/>
  <c r="D31" i="2"/>
  <c r="I31" i="2" s="1"/>
  <c r="C31" i="2"/>
  <c r="H31" i="2" s="1"/>
  <c r="M30" i="2"/>
  <c r="O30" i="2" s="1"/>
  <c r="AC30" i="2" s="1"/>
  <c r="F30" i="2"/>
  <c r="K30" i="2" s="1"/>
  <c r="E30" i="2"/>
  <c r="J30" i="2" s="1"/>
  <c r="D30" i="2"/>
  <c r="I30" i="2" s="1"/>
  <c r="C30" i="2"/>
  <c r="H30" i="2" s="1"/>
  <c r="M29" i="2"/>
  <c r="O29" i="2" s="1"/>
  <c r="AC29" i="2" s="1"/>
  <c r="F29" i="2"/>
  <c r="K29" i="2" s="1"/>
  <c r="E29" i="2"/>
  <c r="J29" i="2" s="1"/>
  <c r="D29" i="2"/>
  <c r="I29" i="2" s="1"/>
  <c r="C29" i="2"/>
  <c r="H29" i="2" s="1"/>
  <c r="M28" i="2"/>
  <c r="O28" i="2" s="1"/>
  <c r="AC28" i="2" s="1"/>
  <c r="AN28" i="2" s="1"/>
  <c r="F28" i="2"/>
  <c r="K28" i="2" s="1"/>
  <c r="E28" i="2"/>
  <c r="J28" i="2" s="1"/>
  <c r="D28" i="2"/>
  <c r="I28" i="2" s="1"/>
  <c r="C28" i="2"/>
  <c r="H28" i="2" s="1"/>
  <c r="M27" i="2"/>
  <c r="O27" i="2" s="1"/>
  <c r="AC27" i="2" s="1"/>
  <c r="F27" i="2"/>
  <c r="K27" i="2" s="1"/>
  <c r="E27" i="2"/>
  <c r="J27" i="2" s="1"/>
  <c r="D27" i="2"/>
  <c r="I27" i="2" s="1"/>
  <c r="C27" i="2"/>
  <c r="H27" i="2" s="1"/>
  <c r="M26" i="2"/>
  <c r="O26" i="2" s="1"/>
  <c r="AC26" i="2" s="1"/>
  <c r="AN26" i="2" s="1"/>
  <c r="F26" i="2"/>
  <c r="K26" i="2" s="1"/>
  <c r="E26" i="2"/>
  <c r="J26" i="2" s="1"/>
  <c r="D26" i="2"/>
  <c r="I26" i="2" s="1"/>
  <c r="C26" i="2"/>
  <c r="M25" i="2"/>
  <c r="AB25" i="2" s="1"/>
  <c r="F25" i="2"/>
  <c r="K25" i="2" s="1"/>
  <c r="E25" i="2"/>
  <c r="J25" i="2" s="1"/>
  <c r="D25" i="2"/>
  <c r="I25" i="2" s="1"/>
  <c r="C25" i="2"/>
  <c r="H25" i="2" s="1"/>
  <c r="M24" i="2"/>
  <c r="O24" i="2" s="1"/>
  <c r="AC24" i="2" s="1"/>
  <c r="AN24" i="2" s="1"/>
  <c r="F24" i="2"/>
  <c r="K24" i="2" s="1"/>
  <c r="E24" i="2"/>
  <c r="J24" i="2" s="1"/>
  <c r="D24" i="2"/>
  <c r="I24" i="2" s="1"/>
  <c r="C24" i="2"/>
  <c r="H24" i="2" s="1"/>
  <c r="M23" i="2"/>
  <c r="AB23" i="2" s="1"/>
  <c r="F23" i="2"/>
  <c r="K23" i="2" s="1"/>
  <c r="E23" i="2"/>
  <c r="J23" i="2" s="1"/>
  <c r="D23" i="2"/>
  <c r="I23" i="2" s="1"/>
  <c r="C23" i="2"/>
  <c r="H23" i="2" s="1"/>
  <c r="M22" i="2"/>
  <c r="O22" i="2" s="1"/>
  <c r="AC22" i="2" s="1"/>
  <c r="F22" i="2"/>
  <c r="K22" i="2" s="1"/>
  <c r="E22" i="2"/>
  <c r="J22" i="2" s="1"/>
  <c r="D22" i="2"/>
  <c r="I22" i="2" s="1"/>
  <c r="C22" i="2"/>
  <c r="H22" i="2" s="1"/>
  <c r="M21" i="2"/>
  <c r="O21" i="2" s="1"/>
  <c r="AC21" i="2" s="1"/>
  <c r="AN21" i="2" s="1"/>
  <c r="F21" i="2"/>
  <c r="K21" i="2" s="1"/>
  <c r="E21" i="2"/>
  <c r="J21" i="2" s="1"/>
  <c r="D21" i="2"/>
  <c r="I21" i="2" s="1"/>
  <c r="C21" i="2"/>
  <c r="H21" i="2" s="1"/>
  <c r="M20" i="2"/>
  <c r="O20" i="2" s="1"/>
  <c r="AC20" i="2" s="1"/>
  <c r="F20" i="2"/>
  <c r="K20" i="2" s="1"/>
  <c r="E20" i="2"/>
  <c r="J20" i="2" s="1"/>
  <c r="D20" i="2"/>
  <c r="I20" i="2" s="1"/>
  <c r="C20" i="2"/>
  <c r="H20" i="2" s="1"/>
  <c r="M19" i="2"/>
  <c r="O19" i="2" s="1"/>
  <c r="AC19" i="2" s="1"/>
  <c r="F19" i="2"/>
  <c r="K19" i="2" s="1"/>
  <c r="E19" i="2"/>
  <c r="J19" i="2" s="1"/>
  <c r="D19" i="2"/>
  <c r="I19" i="2" s="1"/>
  <c r="C19" i="2"/>
  <c r="M18" i="2"/>
  <c r="O18" i="2" s="1"/>
  <c r="AC18" i="2" s="1"/>
  <c r="F18" i="2"/>
  <c r="K18" i="2" s="1"/>
  <c r="E18" i="2"/>
  <c r="J18" i="2" s="1"/>
  <c r="D18" i="2"/>
  <c r="I18" i="2" s="1"/>
  <c r="C18" i="2"/>
  <c r="H18" i="2" s="1"/>
  <c r="M17" i="2"/>
  <c r="O17" i="2" s="1"/>
  <c r="AC17" i="2" s="1"/>
  <c r="H17" i="2"/>
  <c r="F17" i="2"/>
  <c r="K17" i="2" s="1"/>
  <c r="E17" i="2"/>
  <c r="J17" i="2" s="1"/>
  <c r="D17" i="2"/>
  <c r="O11" i="2"/>
  <c r="AC35" i="2" s="1"/>
  <c r="AL30" i="2" l="1"/>
  <c r="AL29" i="2"/>
  <c r="AL22" i="2"/>
  <c r="AL20" i="2"/>
  <c r="AL18" i="2"/>
  <c r="AL17" i="2"/>
  <c r="AN19" i="2"/>
  <c r="AN27" i="2"/>
  <c r="AP19" i="2"/>
  <c r="AS19" i="2"/>
  <c r="AR19" i="2"/>
  <c r="AP24" i="2"/>
  <c r="AS24" i="2"/>
  <c r="AR24" i="2"/>
  <c r="AP28" i="2"/>
  <c r="AS28" i="2"/>
  <c r="AR28" i="2"/>
  <c r="AP32" i="2"/>
  <c r="AS32" i="2"/>
  <c r="AR32" i="2"/>
  <c r="AP27" i="2"/>
  <c r="AS27" i="2"/>
  <c r="AR27" i="2"/>
  <c r="AP21" i="2"/>
  <c r="AS21" i="2"/>
  <c r="AR21" i="2"/>
  <c r="AP26" i="2"/>
  <c r="AS26" i="2"/>
  <c r="AR26" i="2"/>
  <c r="AD35" i="2"/>
  <c r="AB29" i="2"/>
  <c r="AD29" i="2" s="1"/>
  <c r="AB21" i="2"/>
  <c r="AD21" i="2" s="1"/>
  <c r="AB17" i="2"/>
  <c r="AD17" i="2" s="1"/>
  <c r="O25" i="2"/>
  <c r="AB32" i="2"/>
  <c r="AD32" i="2" s="1"/>
  <c r="AQ32" i="2" s="1"/>
  <c r="AB28" i="2"/>
  <c r="AD28" i="2" s="1"/>
  <c r="AQ28" i="2" s="1"/>
  <c r="AB24" i="2"/>
  <c r="AD24" i="2" s="1"/>
  <c r="AB20" i="2"/>
  <c r="AD20" i="2" s="1"/>
  <c r="O23" i="2"/>
  <c r="AB31" i="2"/>
  <c r="AD31" i="2" s="1"/>
  <c r="AB27" i="2"/>
  <c r="AD27" i="2" s="1"/>
  <c r="AB19" i="2"/>
  <c r="AD19" i="2" s="1"/>
  <c r="AB30" i="2"/>
  <c r="AD30" i="2" s="1"/>
  <c r="AB26" i="2"/>
  <c r="AD26" i="2" s="1"/>
  <c r="AQ26" i="2" s="1"/>
  <c r="AB22" i="2"/>
  <c r="AD22" i="2" s="1"/>
  <c r="AB18" i="2"/>
  <c r="AD18" i="2" s="1"/>
  <c r="D35" i="2"/>
  <c r="I35" i="2" s="1"/>
  <c r="S24" i="2"/>
  <c r="S32" i="2"/>
  <c r="R32" i="2" s="1"/>
  <c r="G19" i="2"/>
  <c r="H19" i="2"/>
  <c r="S19" i="2" s="1"/>
  <c r="S22" i="2"/>
  <c r="S18" i="2"/>
  <c r="S27" i="2"/>
  <c r="S30" i="2"/>
  <c r="R24" i="2"/>
  <c r="S20" i="2"/>
  <c r="S29" i="2"/>
  <c r="G20" i="2"/>
  <c r="G21" i="2"/>
  <c r="S21" i="2"/>
  <c r="G22" i="2"/>
  <c r="H26" i="2"/>
  <c r="S26" i="2" s="1"/>
  <c r="G26" i="2"/>
  <c r="S31" i="2"/>
  <c r="G17" i="2"/>
  <c r="I17" i="2"/>
  <c r="S17" i="2" s="1"/>
  <c r="G18" i="2"/>
  <c r="G23" i="2"/>
  <c r="S23" i="2"/>
  <c r="G24" i="2"/>
  <c r="S25" i="2"/>
  <c r="S28" i="2"/>
  <c r="G28" i="2"/>
  <c r="G30" i="2"/>
  <c r="G32" i="2"/>
  <c r="G25" i="2"/>
  <c r="G27" i="2"/>
  <c r="G29" i="2"/>
  <c r="G31" i="2"/>
  <c r="F35" i="2"/>
  <c r="K35" i="2" s="1"/>
  <c r="H35" i="1"/>
  <c r="C35" i="1"/>
  <c r="B35" i="1"/>
  <c r="D35" i="1" s="1"/>
  <c r="I35" i="1" s="1"/>
  <c r="O32" i="1"/>
  <c r="M32" i="1"/>
  <c r="K32" i="1"/>
  <c r="I32" i="1"/>
  <c r="F32" i="1"/>
  <c r="E32" i="1"/>
  <c r="J32" i="1" s="1"/>
  <c r="D32" i="1"/>
  <c r="C32" i="1"/>
  <c r="G32" i="1" s="1"/>
  <c r="O31" i="1"/>
  <c r="M31" i="1"/>
  <c r="K31" i="1"/>
  <c r="I31" i="1"/>
  <c r="F31" i="1"/>
  <c r="E31" i="1"/>
  <c r="J31" i="1" s="1"/>
  <c r="D31" i="1"/>
  <c r="C31" i="1"/>
  <c r="H31" i="1" s="1"/>
  <c r="R31" i="1" s="1"/>
  <c r="O30" i="1"/>
  <c r="M30" i="1"/>
  <c r="K30" i="1"/>
  <c r="I30" i="1"/>
  <c r="F30" i="1"/>
  <c r="E30" i="1"/>
  <c r="J30" i="1" s="1"/>
  <c r="D30" i="1"/>
  <c r="C30" i="1"/>
  <c r="G30" i="1" s="1"/>
  <c r="O29" i="1"/>
  <c r="M29" i="1"/>
  <c r="K29" i="1"/>
  <c r="I29" i="1"/>
  <c r="F29" i="1"/>
  <c r="E29" i="1"/>
  <c r="J29" i="1" s="1"/>
  <c r="D29" i="1"/>
  <c r="C29" i="1"/>
  <c r="H29" i="1" s="1"/>
  <c r="R29" i="1" s="1"/>
  <c r="O28" i="1"/>
  <c r="M28" i="1"/>
  <c r="K28" i="1"/>
  <c r="I28" i="1"/>
  <c r="F28" i="1"/>
  <c r="E28" i="1"/>
  <c r="J28" i="1" s="1"/>
  <c r="D28" i="1"/>
  <c r="C28" i="1"/>
  <c r="G28" i="1" s="1"/>
  <c r="O27" i="1"/>
  <c r="M27" i="1"/>
  <c r="K27" i="1"/>
  <c r="I27" i="1"/>
  <c r="F27" i="1"/>
  <c r="E27" i="1"/>
  <c r="J27" i="1" s="1"/>
  <c r="D27" i="1"/>
  <c r="C27" i="1"/>
  <c r="H27" i="1" s="1"/>
  <c r="R27" i="1" s="1"/>
  <c r="O26" i="1"/>
  <c r="M26" i="1"/>
  <c r="K26" i="1"/>
  <c r="I26" i="1"/>
  <c r="F26" i="1"/>
  <c r="E26" i="1"/>
  <c r="J26" i="1" s="1"/>
  <c r="D26" i="1"/>
  <c r="C26" i="1"/>
  <c r="H26" i="1" s="1"/>
  <c r="R26" i="1" s="1"/>
  <c r="O25" i="1"/>
  <c r="M25" i="1"/>
  <c r="K25" i="1"/>
  <c r="I25" i="1"/>
  <c r="F25" i="1"/>
  <c r="E25" i="1"/>
  <c r="J25" i="1" s="1"/>
  <c r="D25" i="1"/>
  <c r="C25" i="1"/>
  <c r="H25" i="1" s="1"/>
  <c r="R25" i="1" s="1"/>
  <c r="O24" i="1"/>
  <c r="M24" i="1"/>
  <c r="K24" i="1"/>
  <c r="I24" i="1"/>
  <c r="F24" i="1"/>
  <c r="E24" i="1"/>
  <c r="J24" i="1" s="1"/>
  <c r="D24" i="1"/>
  <c r="C24" i="1"/>
  <c r="G24" i="1" s="1"/>
  <c r="O23" i="1"/>
  <c r="M23" i="1"/>
  <c r="K23" i="1"/>
  <c r="I23" i="1"/>
  <c r="F23" i="1"/>
  <c r="E23" i="1"/>
  <c r="J23" i="1" s="1"/>
  <c r="D23" i="1"/>
  <c r="C23" i="1"/>
  <c r="H23" i="1" s="1"/>
  <c r="R23" i="1" s="1"/>
  <c r="O22" i="1"/>
  <c r="M22" i="1"/>
  <c r="K22" i="1"/>
  <c r="I22" i="1"/>
  <c r="F22" i="1"/>
  <c r="E22" i="1"/>
  <c r="J22" i="1" s="1"/>
  <c r="D22" i="1"/>
  <c r="C22" i="1"/>
  <c r="G22" i="1" s="1"/>
  <c r="O21" i="1"/>
  <c r="M21" i="1"/>
  <c r="K21" i="1"/>
  <c r="I21" i="1"/>
  <c r="F21" i="1"/>
  <c r="E21" i="1"/>
  <c r="J21" i="1" s="1"/>
  <c r="D21" i="1"/>
  <c r="C21" i="1"/>
  <c r="H21" i="1" s="1"/>
  <c r="R21" i="1" s="1"/>
  <c r="O20" i="1"/>
  <c r="M20" i="1"/>
  <c r="K20" i="1"/>
  <c r="I20" i="1"/>
  <c r="F20" i="1"/>
  <c r="E20" i="1"/>
  <c r="J20" i="1" s="1"/>
  <c r="D20" i="1"/>
  <c r="C20" i="1"/>
  <c r="G20" i="1" s="1"/>
  <c r="O19" i="1"/>
  <c r="M19" i="1"/>
  <c r="K19" i="1"/>
  <c r="I19" i="1"/>
  <c r="F19" i="1"/>
  <c r="E19" i="1"/>
  <c r="J19" i="1" s="1"/>
  <c r="D19" i="1"/>
  <c r="C19" i="1"/>
  <c r="H19" i="1" s="1"/>
  <c r="R19" i="1" s="1"/>
  <c r="O18" i="1"/>
  <c r="M18" i="1"/>
  <c r="K18" i="1"/>
  <c r="I18" i="1"/>
  <c r="F18" i="1"/>
  <c r="E18" i="1"/>
  <c r="J18" i="1" s="1"/>
  <c r="D18" i="1"/>
  <c r="C18" i="1"/>
  <c r="H18" i="1" s="1"/>
  <c r="R18" i="1" s="1"/>
  <c r="O17" i="1"/>
  <c r="M17" i="1"/>
  <c r="K17" i="1"/>
  <c r="I17" i="1"/>
  <c r="H17" i="1"/>
  <c r="F17" i="1"/>
  <c r="E17" i="1"/>
  <c r="G17" i="1" s="1"/>
  <c r="D17" i="1"/>
  <c r="O11" i="1"/>
  <c r="S11" i="2" l="1"/>
  <c r="V29" i="2"/>
  <c r="AM29" i="2"/>
  <c r="AN29" i="2" s="1"/>
  <c r="AM30" i="2"/>
  <c r="AN30" i="2" s="1"/>
  <c r="V30" i="2"/>
  <c r="V31" i="2"/>
  <c r="AM31" i="2"/>
  <c r="AN31" i="2" s="1"/>
  <c r="AM23" i="2"/>
  <c r="V23" i="2"/>
  <c r="R22" i="2"/>
  <c r="V22" i="2"/>
  <c r="AM22" i="2"/>
  <c r="AN22" i="2" s="1"/>
  <c r="V20" i="2"/>
  <c r="AM20" i="2"/>
  <c r="AN20" i="2" s="1"/>
  <c r="V17" i="2"/>
  <c r="AM17" i="2"/>
  <c r="R18" i="2"/>
  <c r="AM18" i="2"/>
  <c r="AN18" i="2" s="1"/>
  <c r="V18" i="2"/>
  <c r="AN17" i="2"/>
  <c r="AS31" i="2"/>
  <c r="AH21" i="2"/>
  <c r="AG21" i="2"/>
  <c r="AI21" i="2"/>
  <c r="AF21" i="2"/>
  <c r="AQ21" i="2"/>
  <c r="AH30" i="2"/>
  <c r="AG30" i="2"/>
  <c r="AI30" i="2"/>
  <c r="AF30" i="2"/>
  <c r="AH18" i="2"/>
  <c r="AG18" i="2"/>
  <c r="AQ18" i="2"/>
  <c r="AI18" i="2"/>
  <c r="AH19" i="2"/>
  <c r="AI19" i="2"/>
  <c r="AQ19" i="2"/>
  <c r="AT19" i="2" s="1"/>
  <c r="T19" i="2" s="1"/>
  <c r="AF19" i="2"/>
  <c r="AG19" i="2"/>
  <c r="AH20" i="2"/>
  <c r="AI20" i="2"/>
  <c r="AQ20" i="2"/>
  <c r="AG20" i="2"/>
  <c r="AF20" i="2"/>
  <c r="AH29" i="2"/>
  <c r="AI29" i="2"/>
  <c r="AG29" i="2"/>
  <c r="AF29" i="2"/>
  <c r="AH22" i="2"/>
  <c r="AG22" i="2"/>
  <c r="AI22" i="2"/>
  <c r="AF22" i="2"/>
  <c r="AH27" i="2"/>
  <c r="AI27" i="2"/>
  <c r="AG27" i="2"/>
  <c r="AF27" i="2"/>
  <c r="AJ27" i="2" s="1"/>
  <c r="AH24" i="2"/>
  <c r="AI24" i="2"/>
  <c r="AG24" i="2"/>
  <c r="AF24" i="2"/>
  <c r="AJ24" i="2" s="1"/>
  <c r="AI35" i="2"/>
  <c r="AH35" i="2"/>
  <c r="AG35" i="2"/>
  <c r="AF35" i="2"/>
  <c r="AH32" i="2"/>
  <c r="AI32" i="2"/>
  <c r="AG32" i="2"/>
  <c r="AF32" i="2"/>
  <c r="AH26" i="2"/>
  <c r="AG26" i="2"/>
  <c r="AI26" i="2"/>
  <c r="AF26" i="2"/>
  <c r="AH31" i="2"/>
  <c r="AI31" i="2"/>
  <c r="AF31" i="2"/>
  <c r="AG31" i="2"/>
  <c r="AH28" i="2"/>
  <c r="AI28" i="2"/>
  <c r="AF28" i="2"/>
  <c r="AJ28" i="2" s="1"/>
  <c r="AG28" i="2"/>
  <c r="AQ17" i="2"/>
  <c r="AG17" i="2"/>
  <c r="AH17" i="2"/>
  <c r="AI17" i="2"/>
  <c r="AT26" i="2"/>
  <c r="T26" i="2" s="1"/>
  <c r="AQ31" i="2"/>
  <c r="AQ29" i="2"/>
  <c r="AQ27" i="2"/>
  <c r="AT27" i="2" s="1"/>
  <c r="T27" i="2" s="1"/>
  <c r="AQ30" i="2"/>
  <c r="AQ24" i="2"/>
  <c r="AT24" i="2" s="1"/>
  <c r="T24" i="2" s="1"/>
  <c r="AQ22" i="2"/>
  <c r="AT32" i="2"/>
  <c r="T32" i="2" s="1"/>
  <c r="AT28" i="2"/>
  <c r="T28" i="2" s="1"/>
  <c r="AT21" i="2"/>
  <c r="T21" i="2" s="1"/>
  <c r="AC25" i="2"/>
  <c r="AC23" i="2"/>
  <c r="R27" i="2"/>
  <c r="R30" i="2"/>
  <c r="G35" i="2"/>
  <c r="R23" i="2"/>
  <c r="R26" i="2"/>
  <c r="R28" i="2"/>
  <c r="R19" i="2"/>
  <c r="R17" i="2"/>
  <c r="R20" i="2"/>
  <c r="R25" i="2"/>
  <c r="R31" i="2"/>
  <c r="R21" i="2"/>
  <c r="R29" i="2"/>
  <c r="Q18" i="1"/>
  <c r="T18" i="1"/>
  <c r="T27" i="1"/>
  <c r="Q27" i="1"/>
  <c r="T29" i="1"/>
  <c r="Q29" i="1"/>
  <c r="T31" i="1"/>
  <c r="Q31" i="1"/>
  <c r="Q26" i="1"/>
  <c r="T26" i="1"/>
  <c r="T19" i="1"/>
  <c r="Q19" i="1"/>
  <c r="T21" i="1"/>
  <c r="Q21" i="1"/>
  <c r="T23" i="1"/>
  <c r="Q23" i="1"/>
  <c r="T25" i="1"/>
  <c r="Q25" i="1"/>
  <c r="G18" i="1"/>
  <c r="G26" i="1"/>
  <c r="J17" i="1"/>
  <c r="R17" i="1" s="1"/>
  <c r="H20" i="1"/>
  <c r="R20" i="1" s="1"/>
  <c r="H22" i="1"/>
  <c r="R22" i="1" s="1"/>
  <c r="H24" i="1"/>
  <c r="R24" i="1" s="1"/>
  <c r="H28" i="1"/>
  <c r="R28" i="1" s="1"/>
  <c r="H30" i="1"/>
  <c r="R30" i="1" s="1"/>
  <c r="H32" i="1"/>
  <c r="R32" i="1" s="1"/>
  <c r="E35" i="1"/>
  <c r="J35" i="1" s="1"/>
  <c r="G19" i="1"/>
  <c r="G21" i="1"/>
  <c r="G23" i="1"/>
  <c r="G25" i="1"/>
  <c r="G27" i="1"/>
  <c r="G29" i="1"/>
  <c r="G31" i="1"/>
  <c r="F35" i="1"/>
  <c r="K35" i="1" s="1"/>
  <c r="AM35" i="2" l="1"/>
  <c r="AN35" i="2" s="1"/>
  <c r="AQ35" i="2" s="1"/>
  <c r="V11" i="2"/>
  <c r="R11" i="2"/>
  <c r="AJ31" i="2"/>
  <c r="AJ29" i="2"/>
  <c r="AP30" i="2"/>
  <c r="AS30" i="2"/>
  <c r="AR30" i="2"/>
  <c r="AT31" i="2"/>
  <c r="T31" i="2" s="1"/>
  <c r="W31" i="2" s="1"/>
  <c r="X31" i="2" s="1"/>
  <c r="AP31" i="2"/>
  <c r="AR31" i="2"/>
  <c r="AP29" i="2"/>
  <c r="AT29" i="2" s="1"/>
  <c r="T29" i="2" s="1"/>
  <c r="W29" i="2" s="1"/>
  <c r="X29" i="2" s="1"/>
  <c r="AS29" i="2"/>
  <c r="AR29" i="2"/>
  <c r="AJ22" i="2"/>
  <c r="P22" i="2" s="1"/>
  <c r="AS22" i="2"/>
  <c r="AP22" i="2"/>
  <c r="AR22" i="2"/>
  <c r="AT22" i="2" s="1"/>
  <c r="T22" i="2" s="1"/>
  <c r="W22" i="2" s="1"/>
  <c r="X22" i="2" s="1"/>
  <c r="AJ20" i="2"/>
  <c r="AS20" i="2"/>
  <c r="AR20" i="2"/>
  <c r="AP20" i="2"/>
  <c r="AT20" i="2" s="1"/>
  <c r="T20" i="2" s="1"/>
  <c r="W20" i="2" s="1"/>
  <c r="X20" i="2" s="1"/>
  <c r="AJ18" i="2"/>
  <c r="AS17" i="2"/>
  <c r="AR17" i="2"/>
  <c r="AT17" i="2" s="1"/>
  <c r="T17" i="2" s="1"/>
  <c r="AS18" i="2"/>
  <c r="AT18" i="2" s="1"/>
  <c r="T18" i="2" s="1"/>
  <c r="W18" i="2" s="1"/>
  <c r="X18" i="2" s="1"/>
  <c r="AR18" i="2"/>
  <c r="AJ21" i="2"/>
  <c r="P31" i="2"/>
  <c r="P27" i="2"/>
  <c r="P29" i="2"/>
  <c r="P21" i="2"/>
  <c r="AD23" i="2"/>
  <c r="AN23" i="2"/>
  <c r="AJ19" i="2"/>
  <c r="P28" i="2"/>
  <c r="P24" i="2"/>
  <c r="P20" i="2"/>
  <c r="P18" i="2"/>
  <c r="AJ17" i="2"/>
  <c r="AD25" i="2"/>
  <c r="AN25" i="2"/>
  <c r="AJ26" i="2"/>
  <c r="AJ32" i="2"/>
  <c r="AJ35" i="2"/>
  <c r="P11" i="2" s="1"/>
  <c r="AJ30" i="2"/>
  <c r="R11" i="1"/>
  <c r="Q11" i="1" s="1"/>
  <c r="T11" i="1"/>
  <c r="T17" i="1"/>
  <c r="Q17" i="1"/>
  <c r="Q24" i="1"/>
  <c r="T24" i="1"/>
  <c r="Q32" i="1"/>
  <c r="T32" i="1"/>
  <c r="Q22" i="1"/>
  <c r="T22" i="1"/>
  <c r="Q28" i="1"/>
  <c r="T28" i="1"/>
  <c r="Q30" i="1"/>
  <c r="T30" i="1"/>
  <c r="Q20" i="1"/>
  <c r="T20" i="1"/>
  <c r="G35" i="1"/>
  <c r="AR35" i="2" l="1"/>
  <c r="AP35" i="2"/>
  <c r="AS35" i="2"/>
  <c r="AT30" i="2"/>
  <c r="T30" i="2" s="1"/>
  <c r="AP25" i="2"/>
  <c r="AR25" i="2"/>
  <c r="AS25" i="2"/>
  <c r="AH25" i="2"/>
  <c r="AI25" i="2"/>
  <c r="AF25" i="2"/>
  <c r="AG25" i="2"/>
  <c r="AQ25" i="2"/>
  <c r="P32" i="2"/>
  <c r="AP23" i="2"/>
  <c r="AS23" i="2"/>
  <c r="AR23" i="2"/>
  <c r="P30" i="2"/>
  <c r="P19" i="2"/>
  <c r="P17" i="2"/>
  <c r="W17" i="2" s="1"/>
  <c r="X17" i="2" s="1"/>
  <c r="P26" i="2"/>
  <c r="AH23" i="2"/>
  <c r="AI23" i="2"/>
  <c r="AF23" i="2"/>
  <c r="AG23" i="2"/>
  <c r="AQ23" i="2"/>
  <c r="AT35" i="2" l="1"/>
  <c r="T11" i="2" s="1"/>
  <c r="W11" i="2" s="1"/>
  <c r="X11" i="2" s="1"/>
  <c r="W30" i="2"/>
  <c r="X30" i="2" s="1"/>
  <c r="AJ23" i="2"/>
  <c r="P23" i="2" s="1"/>
  <c r="AJ25" i="2"/>
  <c r="AT23" i="2"/>
  <c r="T23" i="2" s="1"/>
  <c r="W23" i="2" s="1"/>
  <c r="X23" i="2" s="1"/>
  <c r="AT25" i="2"/>
  <c r="T25" i="2" s="1"/>
  <c r="P25" i="2" l="1"/>
</calcChain>
</file>

<file path=xl/sharedStrings.xml><?xml version="1.0" encoding="utf-8"?>
<sst xmlns="http://schemas.openxmlformats.org/spreadsheetml/2006/main" count="128" uniqueCount="53">
  <si>
    <t>Salário de Contribuição (R$)</t>
  </si>
  <si>
    <t>Alíquota</t>
  </si>
  <si>
    <t>Até R$ 1.045,00</t>
  </si>
  <si>
    <t>De R$ 1.045,01 a R$ 2.089,60</t>
  </si>
  <si>
    <t>De R$ 2.089,61 até R$ 3.134,40</t>
  </si>
  <si>
    <t>Regra ATUAL</t>
  </si>
  <si>
    <t>Regra PLC 80/2019</t>
  </si>
  <si>
    <t>De R$ 3.134,41 até R$ 6.101,06</t>
  </si>
  <si>
    <t>Salário</t>
  </si>
  <si>
    <t>Encargos</t>
  </si>
  <si>
    <t>Contribuição</t>
  </si>
  <si>
    <t>Diferença</t>
  </si>
  <si>
    <t>acima</t>
  </si>
  <si>
    <t>PAEPE - F1A</t>
  </si>
  <si>
    <t>Fundamental</t>
  </si>
  <si>
    <t>PAEPE - M1A</t>
  </si>
  <si>
    <t>Médio</t>
  </si>
  <si>
    <t>Teto - INSS</t>
  </si>
  <si>
    <t>Superior</t>
  </si>
  <si>
    <t>PAEPE - S1A</t>
  </si>
  <si>
    <t>MS 3.1</t>
  </si>
  <si>
    <t>MS 5.1</t>
  </si>
  <si>
    <t>MS 6</t>
  </si>
  <si>
    <t>Teto</t>
  </si>
  <si>
    <t>A partir do mês de abril do ano-calendário de 2015:</t>
  </si>
  <si>
    <t>Base de cálculo (R$)</t>
  </si>
  <si>
    <t>Alíquota (%)</t>
  </si>
  <si>
    <t>Parcela a deduzir do IRPF (R$)</t>
  </si>
  <si>
    <t>Até 1.903,98</t>
  </si>
  <si>
    <t>-</t>
  </si>
  <si>
    <t>De 1.903,99 até 2.826,65</t>
  </si>
  <si>
    <t>De 2.826,66 até 3.751,05</t>
  </si>
  <si>
    <t>De 3.751,06 até 4.664,68</t>
  </si>
  <si>
    <t>Acima de 4.664,68</t>
  </si>
  <si>
    <t>Salário Bruto</t>
  </si>
  <si>
    <t>Cont. Prev.</t>
  </si>
  <si>
    <t>A</t>
  </si>
  <si>
    <t>B</t>
  </si>
  <si>
    <t>C = A - B</t>
  </si>
  <si>
    <t>Salário Líquido</t>
  </si>
  <si>
    <t>IRPF</t>
  </si>
  <si>
    <t>IRPF Antigo</t>
  </si>
  <si>
    <t>REGRA ANTIGA</t>
  </si>
  <si>
    <t>IRPF Novo</t>
  </si>
  <si>
    <t>Regra Antiga</t>
  </si>
  <si>
    <t>Regra LC 1.354, de 06/03/2020</t>
  </si>
  <si>
    <t>C</t>
  </si>
  <si>
    <t>D</t>
  </si>
  <si>
    <t>E = C - A</t>
  </si>
  <si>
    <t>F = D - B</t>
  </si>
  <si>
    <t>G = E + F</t>
  </si>
  <si>
    <t>Total</t>
  </si>
  <si>
    <t>Diferença Líquida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</si>
</sst>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ont="1" applyFill="1" applyAlignment="1"/>
    <xf numFmtId="0" fontId="2" fillId="2" borderId="0" xfId="0" applyFont="1" applyFill="1" applyAlignment="1"/>
    <xf numFmtId="10" fontId="2" fillId="2" borderId="0" xfId="0" applyNumberFormat="1" applyFont="1" applyFill="1" applyAlignment="1"/>
    <xf numFmtId="9" fontId="2" fillId="2" borderId="0" xfId="0" applyNumberFormat="1" applyFont="1" applyFill="1" applyAlignment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0" xfId="0" applyFont="1" applyFill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9" fontId="4" fillId="4" borderId="4" xfId="0" applyNumberFormat="1" applyFont="1" applyFill="1" applyBorder="1" applyAlignment="1"/>
    <xf numFmtId="43" fontId="4" fillId="4" borderId="5" xfId="1" applyFont="1" applyFill="1" applyBorder="1"/>
    <xf numFmtId="0" fontId="4" fillId="4" borderId="0" xfId="0" applyFont="1" applyFill="1"/>
    <xf numFmtId="10" fontId="4" fillId="4" borderId="4" xfId="0" applyNumberFormat="1" applyFont="1" applyFill="1" applyBorder="1"/>
    <xf numFmtId="43" fontId="4" fillId="4" borderId="5" xfId="1" applyFont="1" applyFill="1" applyBorder="1" applyAlignment="1"/>
    <xf numFmtId="43" fontId="4" fillId="4" borderId="0" xfId="1" applyFont="1" applyFill="1"/>
    <xf numFmtId="43" fontId="4" fillId="4" borderId="6" xfId="1" applyFont="1" applyFill="1" applyBorder="1"/>
    <xf numFmtId="0" fontId="0" fillId="3" borderId="0" xfId="0" applyFont="1" applyFill="1" applyAlignment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4" fontId="2" fillId="2" borderId="0" xfId="0" applyNumberFormat="1" applyFont="1" applyFill="1" applyAlignment="1"/>
    <xf numFmtId="4" fontId="2" fillId="2" borderId="0" xfId="0" applyNumberFormat="1" applyFont="1" applyFill="1"/>
    <xf numFmtId="9" fontId="3" fillId="2" borderId="4" xfId="0" applyNumberFormat="1" applyFont="1" applyFill="1" applyBorder="1" applyAlignment="1"/>
    <xf numFmtId="2" fontId="2" fillId="2" borderId="5" xfId="0" applyNumberFormat="1" applyFont="1" applyFill="1" applyBorder="1"/>
    <xf numFmtId="0" fontId="1" fillId="2" borderId="0" xfId="0" applyFont="1" applyFill="1" applyAlignment="1"/>
    <xf numFmtId="10" fontId="2" fillId="2" borderId="4" xfId="0" applyNumberFormat="1" applyFont="1" applyFill="1" applyBorder="1"/>
    <xf numFmtId="4" fontId="2" fillId="2" borderId="5" xfId="0" applyNumberFormat="1" applyFont="1" applyFill="1" applyBorder="1" applyAlignment="1"/>
    <xf numFmtId="4" fontId="2" fillId="2" borderId="6" xfId="0" applyNumberFormat="1" applyFont="1" applyFill="1" applyBorder="1"/>
    <xf numFmtId="4" fontId="3" fillId="5" borderId="0" xfId="0" applyNumberFormat="1" applyFont="1" applyFill="1" applyAlignment="1"/>
    <xf numFmtId="4" fontId="2" fillId="5" borderId="0" xfId="0" applyNumberFormat="1" applyFont="1" applyFill="1"/>
    <xf numFmtId="4" fontId="3" fillId="6" borderId="0" xfId="0" applyNumberFormat="1" applyFont="1" applyFill="1" applyAlignment="1">
      <alignment horizontal="right"/>
    </xf>
    <xf numFmtId="43" fontId="2" fillId="6" borderId="0" xfId="1" applyFont="1" applyFill="1"/>
    <xf numFmtId="9" fontId="3" fillId="6" borderId="4" xfId="0" applyNumberFormat="1" applyFont="1" applyFill="1" applyBorder="1" applyAlignment="1"/>
    <xf numFmtId="43" fontId="2" fillId="6" borderId="5" xfId="1" applyFont="1" applyFill="1" applyBorder="1"/>
    <xf numFmtId="0" fontId="3" fillId="6" borderId="0" xfId="0" applyFont="1" applyFill="1"/>
    <xf numFmtId="10" fontId="2" fillId="6" borderId="4" xfId="0" applyNumberFormat="1" applyFont="1" applyFill="1" applyBorder="1"/>
    <xf numFmtId="43" fontId="2" fillId="6" borderId="5" xfId="1" applyFont="1" applyFill="1" applyBorder="1" applyAlignment="1"/>
    <xf numFmtId="43" fontId="3" fillId="6" borderId="0" xfId="1" applyFont="1" applyFill="1"/>
    <xf numFmtId="43" fontId="2" fillId="6" borderId="6" xfId="1" applyFont="1" applyFill="1" applyBorder="1"/>
    <xf numFmtId="0" fontId="2" fillId="7" borderId="0" xfId="0" applyFont="1" applyFill="1" applyAlignment="1"/>
    <xf numFmtId="4" fontId="2" fillId="2" borderId="0" xfId="0" applyNumberFormat="1" applyFont="1" applyFill="1" applyAlignment="1">
      <alignment horizontal="right"/>
    </xf>
    <xf numFmtId="43" fontId="2" fillId="2" borderId="0" xfId="1" applyFont="1" applyFill="1"/>
    <xf numFmtId="43" fontId="2" fillId="2" borderId="5" xfId="1" applyFont="1" applyFill="1" applyBorder="1"/>
    <xf numFmtId="43" fontId="2" fillId="2" borderId="5" xfId="1" applyFont="1" applyFill="1" applyBorder="1" applyAlignment="1"/>
    <xf numFmtId="43" fontId="1" fillId="2" borderId="0" xfId="1" applyFont="1" applyFill="1" applyAlignment="1"/>
    <xf numFmtId="43" fontId="2" fillId="2" borderId="6" xfId="1" applyFont="1" applyFill="1" applyBorder="1"/>
    <xf numFmtId="0" fontId="2" fillId="8" borderId="0" xfId="0" applyFont="1" applyFill="1" applyAlignment="1"/>
    <xf numFmtId="4" fontId="2" fillId="7" borderId="0" xfId="0" applyNumberFormat="1" applyFont="1" applyFill="1" applyAlignment="1">
      <alignment horizontal="right"/>
    </xf>
    <xf numFmtId="43" fontId="2" fillId="7" borderId="0" xfId="1" applyFont="1" applyFill="1"/>
    <xf numFmtId="9" fontId="3" fillId="7" borderId="4" xfId="0" applyNumberFormat="1" applyFont="1" applyFill="1" applyBorder="1" applyAlignment="1"/>
    <xf numFmtId="43" fontId="2" fillId="7" borderId="5" xfId="1" applyFont="1" applyFill="1" applyBorder="1"/>
    <xf numFmtId="0" fontId="1" fillId="7" borderId="0" xfId="0" applyFont="1" applyFill="1" applyAlignment="1"/>
    <xf numFmtId="10" fontId="2" fillId="7" borderId="4" xfId="0" applyNumberFormat="1" applyFont="1" applyFill="1" applyBorder="1"/>
    <xf numFmtId="43" fontId="2" fillId="7" borderId="5" xfId="1" applyFont="1" applyFill="1" applyBorder="1" applyAlignment="1"/>
    <xf numFmtId="43" fontId="1" fillId="7" borderId="0" xfId="1" applyFont="1" applyFill="1" applyAlignment="1"/>
    <xf numFmtId="43" fontId="2" fillId="7" borderId="6" xfId="1" applyFont="1" applyFill="1" applyBorder="1"/>
    <xf numFmtId="0" fontId="1" fillId="8" borderId="0" xfId="0" applyFont="1" applyFill="1" applyAlignment="1"/>
    <xf numFmtId="4" fontId="3" fillId="2" borderId="0" xfId="0" applyNumberFormat="1" applyFont="1" applyFill="1"/>
    <xf numFmtId="4" fontId="3" fillId="9" borderId="0" xfId="0" applyNumberFormat="1" applyFont="1" applyFill="1" applyAlignment="1">
      <alignment horizontal="right"/>
    </xf>
    <xf numFmtId="43" fontId="2" fillId="9" borderId="0" xfId="1" applyFont="1" applyFill="1"/>
    <xf numFmtId="9" fontId="3" fillId="9" borderId="4" xfId="0" applyNumberFormat="1" applyFont="1" applyFill="1" applyBorder="1" applyAlignment="1"/>
    <xf numFmtId="43" fontId="2" fillId="9" borderId="5" xfId="1" applyFont="1" applyFill="1" applyBorder="1"/>
    <xf numFmtId="0" fontId="3" fillId="9" borderId="0" xfId="0" applyFont="1" applyFill="1"/>
    <xf numFmtId="10" fontId="2" fillId="9" borderId="4" xfId="0" applyNumberFormat="1" applyFont="1" applyFill="1" applyBorder="1"/>
    <xf numFmtId="43" fontId="2" fillId="9" borderId="5" xfId="1" applyFont="1" applyFill="1" applyBorder="1" applyAlignment="1"/>
    <xf numFmtId="43" fontId="3" fillId="9" borderId="0" xfId="1" applyFont="1" applyFill="1"/>
    <xf numFmtId="43" fontId="2" fillId="9" borderId="6" xfId="1" applyFont="1" applyFill="1" applyBorder="1"/>
    <xf numFmtId="4" fontId="2" fillId="10" borderId="0" xfId="0" applyNumberFormat="1" applyFont="1" applyFill="1" applyAlignment="1">
      <alignment horizontal="right"/>
    </xf>
    <xf numFmtId="43" fontId="2" fillId="10" borderId="0" xfId="1" applyFont="1" applyFill="1"/>
    <xf numFmtId="9" fontId="3" fillId="10" borderId="4" xfId="0" applyNumberFormat="1" applyFont="1" applyFill="1" applyBorder="1" applyAlignment="1"/>
    <xf numFmtId="43" fontId="2" fillId="10" borderId="5" xfId="1" applyFont="1" applyFill="1" applyBorder="1"/>
    <xf numFmtId="0" fontId="1" fillId="10" borderId="0" xfId="0" applyFont="1" applyFill="1" applyAlignment="1"/>
    <xf numFmtId="10" fontId="2" fillId="10" borderId="4" xfId="0" applyNumberFormat="1" applyFont="1" applyFill="1" applyBorder="1"/>
    <xf numFmtId="43" fontId="2" fillId="10" borderId="5" xfId="1" applyFont="1" applyFill="1" applyBorder="1" applyAlignment="1"/>
    <xf numFmtId="43" fontId="1" fillId="10" borderId="0" xfId="1" applyFont="1" applyFill="1" applyAlignment="1"/>
    <xf numFmtId="43" fontId="2" fillId="10" borderId="6" xfId="1" applyFont="1" applyFill="1" applyBorder="1"/>
    <xf numFmtId="4" fontId="5" fillId="4" borderId="0" xfId="0" applyNumberFormat="1" applyFont="1" applyFill="1" applyAlignment="1"/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7" fillId="11" borderId="10" xfId="0" applyFont="1" applyFill="1" applyBorder="1" applyAlignment="1">
      <alignment horizontal="left" vertical="center" wrapText="1" indent="1"/>
    </xf>
    <xf numFmtId="0" fontId="1" fillId="11" borderId="10" xfId="0" applyFont="1" applyFill="1" applyBorder="1" applyAlignment="1">
      <alignment horizontal="left" vertical="center" wrapText="1" indent="1"/>
    </xf>
    <xf numFmtId="0" fontId="0" fillId="12" borderId="0" xfId="0" applyFont="1" applyFill="1" applyAlignment="1"/>
    <xf numFmtId="43" fontId="0" fillId="12" borderId="0" xfId="1" applyFont="1" applyFill="1" applyAlignment="1"/>
    <xf numFmtId="9" fontId="0" fillId="12" borderId="0" xfId="0" applyNumberFormat="1" applyFont="1" applyFill="1" applyAlignment="1"/>
    <xf numFmtId="10" fontId="0" fillId="12" borderId="0" xfId="0" applyNumberFormat="1" applyFont="1" applyFill="1" applyAlignment="1"/>
    <xf numFmtId="0" fontId="2" fillId="12" borderId="0" xfId="0" applyFont="1" applyFill="1" applyAlignment="1"/>
    <xf numFmtId="9" fontId="2" fillId="12" borderId="0" xfId="0" applyNumberFormat="1" applyFont="1" applyFill="1" applyAlignment="1"/>
    <xf numFmtId="4" fontId="0" fillId="12" borderId="0" xfId="0" applyNumberFormat="1" applyFont="1" applyFill="1" applyAlignment="1"/>
    <xf numFmtId="2" fontId="0" fillId="12" borderId="0" xfId="0" applyNumberFormat="1" applyFont="1" applyFill="1" applyAlignment="1"/>
    <xf numFmtId="4" fontId="2" fillId="12" borderId="0" xfId="0" applyNumberFormat="1" applyFont="1" applyFill="1" applyAlignment="1"/>
    <xf numFmtId="4" fontId="2" fillId="13" borderId="0" xfId="0" applyNumberFormat="1" applyFont="1" applyFill="1"/>
    <xf numFmtId="4" fontId="2" fillId="12" borderId="0" xfId="0" applyNumberFormat="1" applyFont="1" applyFill="1"/>
    <xf numFmtId="43" fontId="0" fillId="12" borderId="0" xfId="0" applyNumberFormat="1" applyFont="1" applyFill="1" applyAlignment="1"/>
    <xf numFmtId="0" fontId="0" fillId="14" borderId="0" xfId="0" applyFont="1" applyFill="1" applyAlignment="1"/>
    <xf numFmtId="43" fontId="0" fillId="14" borderId="0" xfId="1" applyFont="1" applyFill="1" applyAlignment="1"/>
    <xf numFmtId="9" fontId="0" fillId="14" borderId="0" xfId="0" applyNumberFormat="1" applyFont="1" applyFill="1" applyAlignment="1"/>
    <xf numFmtId="10" fontId="0" fillId="14" borderId="0" xfId="0" applyNumberFormat="1" applyFont="1" applyFill="1" applyAlignment="1"/>
    <xf numFmtId="0" fontId="2" fillId="14" borderId="0" xfId="0" applyFont="1" applyFill="1" applyAlignment="1"/>
    <xf numFmtId="9" fontId="2" fillId="14" borderId="0" xfId="0" applyNumberFormat="1" applyFont="1" applyFill="1" applyAlignment="1"/>
    <xf numFmtId="4" fontId="0" fillId="14" borderId="0" xfId="0" applyNumberFormat="1" applyFont="1" applyFill="1" applyAlignment="1"/>
    <xf numFmtId="2" fontId="0" fillId="14" borderId="0" xfId="0" applyNumberFormat="1" applyFont="1" applyFill="1" applyAlignment="1"/>
    <xf numFmtId="4" fontId="2" fillId="14" borderId="0" xfId="0" applyNumberFormat="1" applyFont="1" applyFill="1" applyAlignment="1"/>
    <xf numFmtId="4" fontId="2" fillId="15" borderId="0" xfId="0" applyNumberFormat="1" applyFont="1" applyFill="1"/>
    <xf numFmtId="4" fontId="2" fillId="14" borderId="0" xfId="0" applyNumberFormat="1" applyFont="1" applyFill="1"/>
    <xf numFmtId="43" fontId="0" fillId="14" borderId="0" xfId="0" applyNumberFormat="1" applyFont="1" applyFill="1" applyAlignment="1"/>
    <xf numFmtId="0" fontId="2" fillId="2" borderId="15" xfId="0" applyFont="1" applyFill="1" applyBorder="1"/>
    <xf numFmtId="0" fontId="2" fillId="2" borderId="16" xfId="0" applyFont="1" applyFill="1" applyBorder="1"/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9" fontId="3" fillId="2" borderId="12" xfId="0" applyNumberFormat="1" applyFont="1" applyFill="1" applyBorder="1" applyAlignment="1"/>
    <xf numFmtId="2" fontId="2" fillId="2" borderId="13" xfId="0" applyNumberFormat="1" applyFont="1" applyFill="1" applyBorder="1"/>
    <xf numFmtId="2" fontId="2" fillId="2" borderId="14" xfId="0" applyNumberFormat="1" applyFont="1" applyFill="1" applyBorder="1"/>
    <xf numFmtId="9" fontId="3" fillId="6" borderId="12" xfId="0" applyNumberFormat="1" applyFont="1" applyFill="1" applyBorder="1" applyAlignment="1"/>
    <xf numFmtId="43" fontId="2" fillId="6" borderId="13" xfId="1" applyFont="1" applyFill="1" applyBorder="1"/>
    <xf numFmtId="43" fontId="2" fillId="6" borderId="14" xfId="1" applyFont="1" applyFill="1" applyBorder="1"/>
    <xf numFmtId="43" fontId="2" fillId="2" borderId="13" xfId="1" applyFont="1" applyFill="1" applyBorder="1"/>
    <xf numFmtId="43" fontId="2" fillId="2" borderId="14" xfId="1" applyFont="1" applyFill="1" applyBorder="1"/>
    <xf numFmtId="9" fontId="3" fillId="9" borderId="12" xfId="0" applyNumberFormat="1" applyFont="1" applyFill="1" applyBorder="1" applyAlignment="1"/>
    <xf numFmtId="43" fontId="2" fillId="9" borderId="13" xfId="1" applyFont="1" applyFill="1" applyBorder="1"/>
    <xf numFmtId="43" fontId="2" fillId="9" borderId="14" xfId="1" applyFont="1" applyFill="1" applyBorder="1"/>
    <xf numFmtId="9" fontId="3" fillId="7" borderId="12" xfId="0" applyNumberFormat="1" applyFont="1" applyFill="1" applyBorder="1" applyAlignment="1"/>
    <xf numFmtId="43" fontId="2" fillId="7" borderId="13" xfId="1" applyFont="1" applyFill="1" applyBorder="1"/>
    <xf numFmtId="43" fontId="2" fillId="7" borderId="14" xfId="1" applyFont="1" applyFill="1" applyBorder="1"/>
    <xf numFmtId="9" fontId="3" fillId="10" borderId="12" xfId="0" applyNumberFormat="1" applyFont="1" applyFill="1" applyBorder="1" applyAlignment="1"/>
    <xf numFmtId="43" fontId="2" fillId="10" borderId="13" xfId="1" applyFont="1" applyFill="1" applyBorder="1"/>
    <xf numFmtId="43" fontId="2" fillId="10" borderId="14" xfId="1" applyFont="1" applyFill="1" applyBorder="1"/>
    <xf numFmtId="0" fontId="2" fillId="2" borderId="17" xfId="0" applyFont="1" applyFill="1" applyBorder="1"/>
    <xf numFmtId="0" fontId="2" fillId="2" borderId="14" xfId="0" applyFont="1" applyFill="1" applyBorder="1" applyAlignment="1"/>
    <xf numFmtId="10" fontId="2" fillId="2" borderId="12" xfId="0" applyNumberFormat="1" applyFont="1" applyFill="1" applyBorder="1"/>
    <xf numFmtId="4" fontId="2" fillId="2" borderId="13" xfId="0" applyNumberFormat="1" applyFont="1" applyFill="1" applyBorder="1" applyAlignment="1"/>
    <xf numFmtId="4" fontId="2" fillId="2" borderId="14" xfId="0" applyNumberFormat="1" applyFont="1" applyFill="1" applyBorder="1" applyAlignment="1"/>
    <xf numFmtId="10" fontId="2" fillId="6" borderId="12" xfId="0" applyNumberFormat="1" applyFont="1" applyFill="1" applyBorder="1"/>
    <xf numFmtId="43" fontId="2" fillId="6" borderId="13" xfId="1" applyFont="1" applyFill="1" applyBorder="1" applyAlignment="1"/>
    <xf numFmtId="43" fontId="2" fillId="6" borderId="14" xfId="1" applyFont="1" applyFill="1" applyBorder="1" applyAlignment="1"/>
    <xf numFmtId="43" fontId="2" fillId="2" borderId="13" xfId="1" applyFont="1" applyFill="1" applyBorder="1" applyAlignment="1"/>
    <xf numFmtId="43" fontId="2" fillId="2" borderId="14" xfId="1" applyFont="1" applyFill="1" applyBorder="1" applyAlignment="1"/>
    <xf numFmtId="10" fontId="2" fillId="9" borderId="12" xfId="0" applyNumberFormat="1" applyFont="1" applyFill="1" applyBorder="1"/>
    <xf numFmtId="43" fontId="2" fillId="9" borderId="13" xfId="1" applyFont="1" applyFill="1" applyBorder="1" applyAlignment="1"/>
    <xf numFmtId="43" fontId="2" fillId="9" borderId="14" xfId="1" applyFont="1" applyFill="1" applyBorder="1" applyAlignment="1"/>
    <xf numFmtId="10" fontId="2" fillId="7" borderId="12" xfId="0" applyNumberFormat="1" applyFont="1" applyFill="1" applyBorder="1"/>
    <xf numFmtId="43" fontId="2" fillId="7" borderId="13" xfId="1" applyFont="1" applyFill="1" applyBorder="1" applyAlignment="1"/>
    <xf numFmtId="43" fontId="2" fillId="7" borderId="14" xfId="1" applyFont="1" applyFill="1" applyBorder="1" applyAlignment="1"/>
    <xf numFmtId="10" fontId="2" fillId="10" borderId="12" xfId="0" applyNumberFormat="1" applyFont="1" applyFill="1" applyBorder="1"/>
    <xf numFmtId="43" fontId="2" fillId="10" borderId="13" xfId="1" applyFont="1" applyFill="1" applyBorder="1" applyAlignment="1"/>
    <xf numFmtId="43" fontId="2" fillId="10" borderId="14" xfId="1" applyFont="1" applyFill="1" applyBorder="1" applyAlignment="1"/>
    <xf numFmtId="9" fontId="4" fillId="5" borderId="12" xfId="0" applyNumberFormat="1" applyFont="1" applyFill="1" applyBorder="1" applyAlignment="1"/>
    <xf numFmtId="43" fontId="4" fillId="5" borderId="13" xfId="1" applyFont="1" applyFill="1" applyBorder="1"/>
    <xf numFmtId="43" fontId="4" fillId="5" borderId="14" xfId="1" applyFont="1" applyFill="1" applyBorder="1"/>
    <xf numFmtId="0" fontId="4" fillId="5" borderId="0" xfId="0" applyFont="1" applyFill="1"/>
    <xf numFmtId="10" fontId="4" fillId="5" borderId="12" xfId="0" applyNumberFormat="1" applyFont="1" applyFill="1" applyBorder="1"/>
    <xf numFmtId="43" fontId="4" fillId="5" borderId="13" xfId="1" applyFont="1" applyFill="1" applyBorder="1" applyAlignment="1"/>
    <xf numFmtId="43" fontId="4" fillId="5" borderId="14" xfId="1" applyFont="1" applyFill="1" applyBorder="1" applyAlignment="1"/>
    <xf numFmtId="43" fontId="4" fillId="5" borderId="0" xfId="1" applyFont="1" applyFill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/>
    </xf>
    <xf numFmtId="43" fontId="4" fillId="5" borderId="12" xfId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752474</xdr:colOff>
      <xdr:row>4</xdr:row>
      <xdr:rowOff>133351</xdr:rowOff>
    </xdr:from>
    <xdr:to>
      <xdr:col>13</xdr:col>
      <xdr:colOff>285749</xdr:colOff>
      <xdr:row>8</xdr:row>
      <xdr:rowOff>57151</xdr:rowOff>
    </xdr:to>
    <xdr:sp macro="" textlink="">
      <xdr:nvSpPr>
        <xdr:cNvPr id="3" name="Texto Explicativo em Seta para Baixo 2"/>
        <xdr:cNvSpPr/>
      </xdr:nvSpPr>
      <xdr:spPr>
        <a:xfrm>
          <a:off x="752474" y="819151"/>
          <a:ext cx="1457325" cy="571500"/>
        </a:xfrm>
        <a:prstGeom prst="downArrow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>
              <a:solidFill>
                <a:srgbClr val="FF0000"/>
              </a:solidFill>
            </a:rPr>
            <a:t>Digite</a:t>
          </a:r>
          <a:r>
            <a:rPr lang="pt-BR" sz="1200" b="1" baseline="0">
              <a:solidFill>
                <a:srgbClr val="FF0000"/>
              </a:solidFill>
            </a:rPr>
            <a:t>: Salário Atual</a:t>
          </a:r>
          <a:endParaRPr lang="pt-BR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752474</xdr:colOff>
      <xdr:row>4</xdr:row>
      <xdr:rowOff>133351</xdr:rowOff>
    </xdr:from>
    <xdr:to>
      <xdr:col>13</xdr:col>
      <xdr:colOff>285749</xdr:colOff>
      <xdr:row>8</xdr:row>
      <xdr:rowOff>57151</xdr:rowOff>
    </xdr:to>
    <xdr:sp macro="" textlink="">
      <xdr:nvSpPr>
        <xdr:cNvPr id="2" name="Texto Explicativo em Seta para Baixo 1"/>
        <xdr:cNvSpPr/>
      </xdr:nvSpPr>
      <xdr:spPr>
        <a:xfrm>
          <a:off x="752474" y="133351"/>
          <a:ext cx="1457325" cy="571500"/>
        </a:xfrm>
        <a:prstGeom prst="downArrow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>
              <a:solidFill>
                <a:srgbClr val="FF0000"/>
              </a:solidFill>
            </a:rPr>
            <a:t>Digite</a:t>
          </a:r>
          <a:r>
            <a:rPr lang="pt-BR" sz="1200" b="1" baseline="0">
              <a:solidFill>
                <a:srgbClr val="FF0000"/>
              </a:solidFill>
            </a:rPr>
            <a:t>: Salário Atual</a:t>
          </a:r>
          <a:endParaRPr lang="pt-BR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U41"/>
  <sheetViews>
    <sheetView tabSelected="1" topLeftCell="L5" workbookViewId="0">
      <selection activeCell="N19" sqref="N19"/>
    </sheetView>
  </sheetViews>
  <sheetFormatPr defaultColWidth="14.42578125" defaultRowHeight="15.75" customHeight="1" x14ac:dyDescent="0.2"/>
  <cols>
    <col min="1" max="11" width="0" style="1" hidden="1" customWidth="1"/>
    <col min="12" max="15" width="14.42578125" style="1"/>
    <col min="16" max="16" width="4.42578125" style="1" customWidth="1"/>
    <col min="17" max="18" width="14.42578125" style="1"/>
    <col min="19" max="19" width="3.42578125" style="1" customWidth="1"/>
    <col min="20" max="20" width="14.42578125" style="1"/>
    <col min="21" max="21" width="0" style="1" hidden="1" customWidth="1"/>
    <col min="22" max="16384" width="14.42578125" style="1"/>
  </cols>
  <sheetData>
    <row r="1" spans="2:20" ht="15.75" hidden="1" customHeight="1" x14ac:dyDescent="0.2"/>
    <row r="2" spans="2:20" ht="12.75" hidden="1" x14ac:dyDescent="0.2">
      <c r="B2" s="2" t="s">
        <v>0</v>
      </c>
    </row>
    <row r="3" spans="2:20" ht="12.75" hidden="1" x14ac:dyDescent="0.2">
      <c r="B3" s="2" t="s">
        <v>1</v>
      </c>
    </row>
    <row r="4" spans="2:20" ht="12.75" hidden="1" x14ac:dyDescent="0.2">
      <c r="B4" s="2" t="s">
        <v>2</v>
      </c>
    </row>
    <row r="5" spans="2:20" ht="12.75" x14ac:dyDescent="0.2">
      <c r="B5" s="3">
        <v>7.4999999999999997E-2</v>
      </c>
    </row>
    <row r="6" spans="2:20" ht="12.75" x14ac:dyDescent="0.2">
      <c r="B6" s="2" t="s">
        <v>3</v>
      </c>
    </row>
    <row r="7" spans="2:20" ht="12.75" x14ac:dyDescent="0.2">
      <c r="B7" s="4">
        <v>0.09</v>
      </c>
    </row>
    <row r="8" spans="2:20" ht="12.75" x14ac:dyDescent="0.2">
      <c r="B8" s="2" t="s">
        <v>4</v>
      </c>
    </row>
    <row r="9" spans="2:20" ht="12.75" x14ac:dyDescent="0.2">
      <c r="B9" s="4">
        <v>0.12</v>
      </c>
      <c r="N9" s="174" t="s">
        <v>5</v>
      </c>
      <c r="O9" s="175"/>
      <c r="P9" s="5"/>
      <c r="Q9" s="174" t="s">
        <v>6</v>
      </c>
      <c r="R9" s="175"/>
      <c r="S9" s="5"/>
      <c r="T9" s="6"/>
    </row>
    <row r="10" spans="2:20" ht="12.75" x14ac:dyDescent="0.2">
      <c r="B10" s="2" t="s">
        <v>7</v>
      </c>
      <c r="M10" s="7" t="s">
        <v>8</v>
      </c>
      <c r="N10" s="8" t="s">
        <v>9</v>
      </c>
      <c r="O10" s="9" t="s">
        <v>10</v>
      </c>
      <c r="Q10" s="8" t="s">
        <v>9</v>
      </c>
      <c r="R10" s="9" t="s">
        <v>10</v>
      </c>
      <c r="T10" s="10" t="s">
        <v>11</v>
      </c>
    </row>
    <row r="11" spans="2:20" ht="15" x14ac:dyDescent="0.25">
      <c r="B11" s="4">
        <v>0.14000000000000001</v>
      </c>
      <c r="M11" s="85">
        <v>111</v>
      </c>
      <c r="N11" s="11">
        <v>0.11</v>
      </c>
      <c r="O11" s="12">
        <f>M11*N11</f>
        <v>12.21</v>
      </c>
      <c r="P11" s="13"/>
      <c r="Q11" s="14">
        <f>R11/M11</f>
        <v>1.0355855855855856</v>
      </c>
      <c r="R11" s="15">
        <f>SUM(H35:K35)</f>
        <v>114.95</v>
      </c>
      <c r="S11" s="16"/>
      <c r="T11" s="17">
        <f>R11-O11</f>
        <v>102.74000000000001</v>
      </c>
    </row>
    <row r="12" spans="2:20" ht="12.75" x14ac:dyDescent="0.2">
      <c r="M12" s="18"/>
      <c r="N12" s="19"/>
      <c r="O12" s="20"/>
      <c r="Q12" s="19"/>
      <c r="R12" s="20"/>
      <c r="T12" s="21"/>
    </row>
    <row r="14" spans="2:20" ht="12.75" x14ac:dyDescent="0.2">
      <c r="N14" s="174" t="s">
        <v>5</v>
      </c>
      <c r="O14" s="175"/>
      <c r="P14" s="5"/>
      <c r="Q14" s="174" t="s">
        <v>6</v>
      </c>
      <c r="R14" s="175"/>
      <c r="S14" s="5"/>
      <c r="T14" s="22"/>
    </row>
    <row r="15" spans="2:20" ht="12.75" x14ac:dyDescent="0.2">
      <c r="B15" s="2" t="s">
        <v>8</v>
      </c>
      <c r="C15" s="2">
        <v>1045</v>
      </c>
      <c r="D15" s="2">
        <v>3000</v>
      </c>
      <c r="E15" s="2">
        <v>6101.06</v>
      </c>
      <c r="F15" s="2" t="s">
        <v>12</v>
      </c>
      <c r="H15" s="4">
        <v>0.11</v>
      </c>
      <c r="I15" s="4">
        <v>0.12</v>
      </c>
      <c r="J15" s="4">
        <v>0.14000000000000001</v>
      </c>
      <c r="K15" s="4">
        <v>0.16</v>
      </c>
      <c r="M15" s="2" t="s">
        <v>8</v>
      </c>
      <c r="N15" s="23" t="s">
        <v>9</v>
      </c>
      <c r="O15" s="24" t="s">
        <v>10</v>
      </c>
      <c r="Q15" s="23" t="s">
        <v>9</v>
      </c>
      <c r="R15" s="24" t="s">
        <v>10</v>
      </c>
      <c r="T15" s="25" t="s">
        <v>11</v>
      </c>
    </row>
    <row r="16" spans="2:20" ht="12.75" x14ac:dyDescent="0.2">
      <c r="N16" s="26"/>
      <c r="O16" s="27"/>
      <c r="Q16" s="26"/>
      <c r="R16" s="27"/>
      <c r="T16" s="28"/>
    </row>
    <row r="17" spans="2:21" ht="12.75" hidden="1" x14ac:dyDescent="0.2">
      <c r="B17" s="29">
        <v>1000</v>
      </c>
      <c r="C17" s="29">
        <v>1000</v>
      </c>
      <c r="D17" s="30">
        <f t="shared" ref="D17:D32" si="0">IF(B17&lt;=$C$15,0,(IF(B17&lt;=$D$15,B17-$C$15,(IF(B17&gt;$D$15,$D$15-$C$15,0)))))</f>
        <v>0</v>
      </c>
      <c r="E17" s="30">
        <f t="shared" ref="E17:E32" si="1">IF(B17&lt;=$D$15,0,(IF(B17&lt;=$E$15,B17-$D$15,(IF(B17&gt;$E$15,$E$15-$D$15,0)))))</f>
        <v>0</v>
      </c>
      <c r="F17" s="30">
        <f t="shared" ref="F17:F32" si="2">IF(B17&lt;=$E$15,0,B17-$E$15)</f>
        <v>0</v>
      </c>
      <c r="G17" s="30">
        <f t="shared" ref="G17:G32" si="3">B17-C17-D17-E17-F17</f>
        <v>0</v>
      </c>
      <c r="H17" s="30">
        <f t="shared" ref="H17:H32" si="4">C17*$H$15</f>
        <v>110</v>
      </c>
      <c r="I17" s="30">
        <f t="shared" ref="I17:I32" si="5">D17*$I$15</f>
        <v>0</v>
      </c>
      <c r="J17" s="30">
        <f t="shared" ref="J17:J32" si="6">E17*$J$15</f>
        <v>0</v>
      </c>
      <c r="K17" s="30">
        <f t="shared" ref="K17:K32" si="7">F17*$K$15</f>
        <v>0</v>
      </c>
      <c r="L17" s="30"/>
      <c r="M17" s="30">
        <f t="shared" ref="M17:M32" si="8">B17</f>
        <v>1000</v>
      </c>
      <c r="N17" s="31">
        <v>0.11</v>
      </c>
      <c r="O17" s="32">
        <f t="shared" ref="O17:O32" si="9">M17*N17</f>
        <v>110</v>
      </c>
      <c r="P17" s="33"/>
      <c r="Q17" s="34">
        <f t="shared" ref="Q17:Q32" si="10">R17/M17</f>
        <v>0.11</v>
      </c>
      <c r="R17" s="35">
        <f t="shared" ref="R17:R32" si="11">SUM(H17:K17)</f>
        <v>110</v>
      </c>
      <c r="S17" s="33"/>
      <c r="T17" s="36">
        <f t="shared" ref="T17:T32" si="12">R17-O17</f>
        <v>0</v>
      </c>
      <c r="U17" s="33"/>
    </row>
    <row r="18" spans="2:21" ht="12.75" hidden="1" x14ac:dyDescent="0.2">
      <c r="B18" s="29">
        <v>1045</v>
      </c>
      <c r="C18" s="30">
        <f t="shared" ref="C18:C32" si="13">$C$15</f>
        <v>1045</v>
      </c>
      <c r="D18" s="30">
        <f t="shared" si="0"/>
        <v>0</v>
      </c>
      <c r="E18" s="30">
        <f t="shared" si="1"/>
        <v>0</v>
      </c>
      <c r="F18" s="30">
        <f t="shared" si="2"/>
        <v>0</v>
      </c>
      <c r="G18" s="30">
        <f t="shared" si="3"/>
        <v>0</v>
      </c>
      <c r="H18" s="30">
        <f t="shared" si="4"/>
        <v>114.95</v>
      </c>
      <c r="I18" s="30">
        <f t="shared" si="5"/>
        <v>0</v>
      </c>
      <c r="J18" s="30">
        <f t="shared" si="6"/>
        <v>0</v>
      </c>
      <c r="K18" s="30">
        <f t="shared" si="7"/>
        <v>0</v>
      </c>
      <c r="L18" s="30"/>
      <c r="M18" s="30">
        <f t="shared" si="8"/>
        <v>1045</v>
      </c>
      <c r="N18" s="31">
        <v>0.11</v>
      </c>
      <c r="O18" s="32">
        <f t="shared" si="9"/>
        <v>114.95</v>
      </c>
      <c r="P18" s="33"/>
      <c r="Q18" s="34">
        <f t="shared" si="10"/>
        <v>0.11</v>
      </c>
      <c r="R18" s="35">
        <f t="shared" si="11"/>
        <v>114.95</v>
      </c>
      <c r="S18" s="33"/>
      <c r="T18" s="36">
        <f t="shared" si="12"/>
        <v>0</v>
      </c>
      <c r="U18" s="33"/>
    </row>
    <row r="19" spans="2:21" ht="12.75" x14ac:dyDescent="0.2">
      <c r="B19" s="37">
        <v>2258.46</v>
      </c>
      <c r="C19" s="38">
        <f t="shared" si="13"/>
        <v>1045</v>
      </c>
      <c r="D19" s="38">
        <f t="shared" si="0"/>
        <v>1213.46</v>
      </c>
      <c r="E19" s="38">
        <f t="shared" si="1"/>
        <v>0</v>
      </c>
      <c r="F19" s="38">
        <f t="shared" si="2"/>
        <v>0</v>
      </c>
      <c r="G19" s="38">
        <f t="shared" si="3"/>
        <v>0</v>
      </c>
      <c r="H19" s="38">
        <f t="shared" si="4"/>
        <v>114.95</v>
      </c>
      <c r="I19" s="38">
        <f t="shared" si="5"/>
        <v>145.61519999999999</v>
      </c>
      <c r="J19" s="38">
        <f t="shared" si="6"/>
        <v>0</v>
      </c>
      <c r="K19" s="38">
        <f t="shared" si="7"/>
        <v>0</v>
      </c>
      <c r="L19" s="39" t="s">
        <v>13</v>
      </c>
      <c r="M19" s="40">
        <f t="shared" si="8"/>
        <v>2258.46</v>
      </c>
      <c r="N19" s="41">
        <v>0.11</v>
      </c>
      <c r="O19" s="42">
        <f t="shared" si="9"/>
        <v>248.4306</v>
      </c>
      <c r="P19" s="43"/>
      <c r="Q19" s="44">
        <f t="shared" si="10"/>
        <v>0.11537295325133055</v>
      </c>
      <c r="R19" s="45">
        <f t="shared" si="11"/>
        <v>260.5652</v>
      </c>
      <c r="S19" s="46"/>
      <c r="T19" s="47">
        <f t="shared" si="12"/>
        <v>12.134600000000006</v>
      </c>
      <c r="U19" s="48" t="s">
        <v>14</v>
      </c>
    </row>
    <row r="20" spans="2:21" ht="12.75" hidden="1" customHeight="1" x14ac:dyDescent="0.2">
      <c r="B20" s="29">
        <v>3000</v>
      </c>
      <c r="C20" s="30">
        <f t="shared" si="13"/>
        <v>1045</v>
      </c>
      <c r="D20" s="30">
        <f t="shared" si="0"/>
        <v>1955</v>
      </c>
      <c r="E20" s="30">
        <f t="shared" si="1"/>
        <v>0</v>
      </c>
      <c r="F20" s="30">
        <f t="shared" si="2"/>
        <v>0</v>
      </c>
      <c r="G20" s="30">
        <f t="shared" si="3"/>
        <v>0</v>
      </c>
      <c r="H20" s="30">
        <f t="shared" si="4"/>
        <v>114.95</v>
      </c>
      <c r="I20" s="30">
        <f t="shared" si="5"/>
        <v>234.6</v>
      </c>
      <c r="J20" s="30">
        <f t="shared" si="6"/>
        <v>0</v>
      </c>
      <c r="K20" s="30">
        <f t="shared" si="7"/>
        <v>0</v>
      </c>
      <c r="L20" s="49"/>
      <c r="M20" s="50">
        <f t="shared" si="8"/>
        <v>3000</v>
      </c>
      <c r="N20" s="31">
        <v>0.11</v>
      </c>
      <c r="O20" s="51">
        <f t="shared" si="9"/>
        <v>330</v>
      </c>
      <c r="P20" s="33"/>
      <c r="Q20" s="34">
        <f t="shared" si="10"/>
        <v>0.11651666666666667</v>
      </c>
      <c r="R20" s="52">
        <f t="shared" si="11"/>
        <v>349.55</v>
      </c>
      <c r="S20" s="53"/>
      <c r="T20" s="54">
        <f t="shared" si="12"/>
        <v>19.550000000000011</v>
      </c>
      <c r="U20" s="33"/>
    </row>
    <row r="21" spans="2:21" ht="12.75" customHeight="1" x14ac:dyDescent="0.2">
      <c r="B21" s="37">
        <v>3336.67</v>
      </c>
      <c r="C21" s="38">
        <f t="shared" si="13"/>
        <v>1045</v>
      </c>
      <c r="D21" s="38">
        <f t="shared" si="0"/>
        <v>1955</v>
      </c>
      <c r="E21" s="38">
        <f t="shared" si="1"/>
        <v>336.67000000000007</v>
      </c>
      <c r="F21" s="38">
        <f t="shared" si="2"/>
        <v>0</v>
      </c>
      <c r="G21" s="38">
        <f t="shared" si="3"/>
        <v>0</v>
      </c>
      <c r="H21" s="38">
        <f t="shared" si="4"/>
        <v>114.95</v>
      </c>
      <c r="I21" s="38">
        <f t="shared" si="5"/>
        <v>234.6</v>
      </c>
      <c r="J21" s="38">
        <f t="shared" si="6"/>
        <v>47.133800000000015</v>
      </c>
      <c r="K21" s="38">
        <f t="shared" si="7"/>
        <v>0</v>
      </c>
      <c r="L21" s="67" t="s">
        <v>15</v>
      </c>
      <c r="M21" s="68">
        <f t="shared" si="8"/>
        <v>3336.67</v>
      </c>
      <c r="N21" s="69">
        <v>0.11</v>
      </c>
      <c r="O21" s="70">
        <f t="shared" si="9"/>
        <v>367.03370000000001</v>
      </c>
      <c r="P21" s="71"/>
      <c r="Q21" s="72">
        <f t="shared" si="10"/>
        <v>0.11888613497888614</v>
      </c>
      <c r="R21" s="73">
        <f t="shared" si="11"/>
        <v>396.68380000000002</v>
      </c>
      <c r="S21" s="74"/>
      <c r="T21" s="75">
        <f t="shared" si="12"/>
        <v>29.650100000000009</v>
      </c>
      <c r="U21" s="55" t="s">
        <v>16</v>
      </c>
    </row>
    <row r="22" spans="2:21" ht="12.75" hidden="1" customHeight="1" x14ac:dyDescent="0.2">
      <c r="B22" s="29">
        <v>4000</v>
      </c>
      <c r="C22" s="30">
        <f t="shared" si="13"/>
        <v>1045</v>
      </c>
      <c r="D22" s="30">
        <f t="shared" si="0"/>
        <v>1955</v>
      </c>
      <c r="E22" s="30">
        <f t="shared" si="1"/>
        <v>1000</v>
      </c>
      <c r="F22" s="30">
        <f t="shared" si="2"/>
        <v>0</v>
      </c>
      <c r="G22" s="30">
        <f t="shared" si="3"/>
        <v>0</v>
      </c>
      <c r="H22" s="30">
        <f t="shared" si="4"/>
        <v>114.95</v>
      </c>
      <c r="I22" s="30">
        <f t="shared" si="5"/>
        <v>234.6</v>
      </c>
      <c r="J22" s="30">
        <f t="shared" si="6"/>
        <v>140</v>
      </c>
      <c r="K22" s="30">
        <f t="shared" si="7"/>
        <v>0</v>
      </c>
      <c r="L22" s="49"/>
      <c r="M22" s="50">
        <f t="shared" si="8"/>
        <v>4000</v>
      </c>
      <c r="N22" s="31">
        <v>0.11</v>
      </c>
      <c r="O22" s="51">
        <f t="shared" si="9"/>
        <v>440</v>
      </c>
      <c r="P22" s="33"/>
      <c r="Q22" s="34">
        <f t="shared" si="10"/>
        <v>0.1223875</v>
      </c>
      <c r="R22" s="52">
        <f t="shared" si="11"/>
        <v>489.55</v>
      </c>
      <c r="S22" s="53"/>
      <c r="T22" s="54">
        <f t="shared" si="12"/>
        <v>49.550000000000011</v>
      </c>
      <c r="U22" s="33"/>
    </row>
    <row r="23" spans="2:21" ht="12.75" hidden="1" customHeight="1" x14ac:dyDescent="0.2">
      <c r="B23" s="29">
        <v>5000</v>
      </c>
      <c r="C23" s="30">
        <f t="shared" si="13"/>
        <v>1045</v>
      </c>
      <c r="D23" s="30">
        <f t="shared" si="0"/>
        <v>1955</v>
      </c>
      <c r="E23" s="30">
        <f t="shared" si="1"/>
        <v>2000</v>
      </c>
      <c r="F23" s="30">
        <f t="shared" si="2"/>
        <v>0</v>
      </c>
      <c r="G23" s="30">
        <f t="shared" si="3"/>
        <v>0</v>
      </c>
      <c r="H23" s="30">
        <f t="shared" si="4"/>
        <v>114.95</v>
      </c>
      <c r="I23" s="30">
        <f t="shared" si="5"/>
        <v>234.6</v>
      </c>
      <c r="J23" s="30">
        <f t="shared" si="6"/>
        <v>280</v>
      </c>
      <c r="K23" s="30">
        <f t="shared" si="7"/>
        <v>0</v>
      </c>
      <c r="L23" s="49"/>
      <c r="M23" s="50">
        <f t="shared" si="8"/>
        <v>5000</v>
      </c>
      <c r="N23" s="31">
        <v>0.11</v>
      </c>
      <c r="O23" s="51">
        <f t="shared" si="9"/>
        <v>550</v>
      </c>
      <c r="P23" s="33"/>
      <c r="Q23" s="34">
        <f t="shared" si="10"/>
        <v>0.12590999999999999</v>
      </c>
      <c r="R23" s="52">
        <f t="shared" si="11"/>
        <v>629.54999999999995</v>
      </c>
      <c r="S23" s="53"/>
      <c r="T23" s="54">
        <f t="shared" si="12"/>
        <v>79.549999999999955</v>
      </c>
      <c r="U23" s="33"/>
    </row>
    <row r="24" spans="2:21" ht="12.75" customHeight="1" x14ac:dyDescent="0.2">
      <c r="B24" s="37">
        <v>6101.06</v>
      </c>
      <c r="C24" s="38">
        <f t="shared" si="13"/>
        <v>1045</v>
      </c>
      <c r="D24" s="38">
        <f t="shared" si="0"/>
        <v>1955</v>
      </c>
      <c r="E24" s="38">
        <f t="shared" si="1"/>
        <v>3101.0600000000004</v>
      </c>
      <c r="F24" s="38">
        <f t="shared" si="2"/>
        <v>0</v>
      </c>
      <c r="G24" s="38">
        <f t="shared" si="3"/>
        <v>0</v>
      </c>
      <c r="H24" s="38">
        <f t="shared" si="4"/>
        <v>114.95</v>
      </c>
      <c r="I24" s="38">
        <f t="shared" si="5"/>
        <v>234.6</v>
      </c>
      <c r="J24" s="38">
        <f t="shared" si="6"/>
        <v>434.14840000000009</v>
      </c>
      <c r="K24" s="38">
        <f t="shared" si="7"/>
        <v>0</v>
      </c>
      <c r="L24" s="39" t="s">
        <v>17</v>
      </c>
      <c r="M24" s="40">
        <f t="shared" si="8"/>
        <v>6101.06</v>
      </c>
      <c r="N24" s="41">
        <v>0.11</v>
      </c>
      <c r="O24" s="42">
        <f t="shared" si="9"/>
        <v>671.11660000000006</v>
      </c>
      <c r="P24" s="43"/>
      <c r="Q24" s="44">
        <f t="shared" si="10"/>
        <v>0.12845282623019608</v>
      </c>
      <c r="R24" s="45">
        <f t="shared" si="11"/>
        <v>783.69840000000011</v>
      </c>
      <c r="S24" s="46"/>
      <c r="T24" s="47">
        <f t="shared" si="12"/>
        <v>112.58180000000004</v>
      </c>
      <c r="U24" s="48" t="s">
        <v>18</v>
      </c>
    </row>
    <row r="25" spans="2:21" ht="12.75" customHeight="1" x14ac:dyDescent="0.2">
      <c r="B25" s="37">
        <v>6291.73</v>
      </c>
      <c r="C25" s="38">
        <f t="shared" si="13"/>
        <v>1045</v>
      </c>
      <c r="D25" s="38">
        <f t="shared" si="0"/>
        <v>1955</v>
      </c>
      <c r="E25" s="38">
        <f t="shared" si="1"/>
        <v>3101.0600000000004</v>
      </c>
      <c r="F25" s="38">
        <f t="shared" si="2"/>
        <v>190.66999999999916</v>
      </c>
      <c r="G25" s="38">
        <f t="shared" si="3"/>
        <v>0</v>
      </c>
      <c r="H25" s="38">
        <f t="shared" si="4"/>
        <v>114.95</v>
      </c>
      <c r="I25" s="38">
        <f t="shared" si="5"/>
        <v>234.6</v>
      </c>
      <c r="J25" s="38">
        <f t="shared" si="6"/>
        <v>434.14840000000009</v>
      </c>
      <c r="K25" s="38">
        <f t="shared" si="7"/>
        <v>30.507199999999866</v>
      </c>
      <c r="L25" s="67" t="s">
        <v>19</v>
      </c>
      <c r="M25" s="68">
        <f t="shared" si="8"/>
        <v>6291.73</v>
      </c>
      <c r="N25" s="69">
        <v>0.11</v>
      </c>
      <c r="O25" s="70">
        <f t="shared" si="9"/>
        <v>692.09029999999996</v>
      </c>
      <c r="P25" s="71"/>
      <c r="Q25" s="72">
        <f t="shared" si="10"/>
        <v>0.12940885893069157</v>
      </c>
      <c r="R25" s="73">
        <f t="shared" si="11"/>
        <v>814.2056</v>
      </c>
      <c r="S25" s="74"/>
      <c r="T25" s="75">
        <f t="shared" si="12"/>
        <v>122.11530000000005</v>
      </c>
      <c r="U25" s="55" t="s">
        <v>18</v>
      </c>
    </row>
    <row r="26" spans="2:21" ht="12.75" customHeight="1" x14ac:dyDescent="0.2">
      <c r="B26" s="29">
        <v>11069.37</v>
      </c>
      <c r="C26" s="30">
        <f t="shared" si="13"/>
        <v>1045</v>
      </c>
      <c r="D26" s="30">
        <f t="shared" si="0"/>
        <v>1955</v>
      </c>
      <c r="E26" s="30">
        <f t="shared" si="1"/>
        <v>3101.0600000000004</v>
      </c>
      <c r="F26" s="30">
        <f t="shared" si="2"/>
        <v>4968.3100000000004</v>
      </c>
      <c r="G26" s="30">
        <f t="shared" si="3"/>
        <v>0</v>
      </c>
      <c r="H26" s="30">
        <f t="shared" si="4"/>
        <v>114.95</v>
      </c>
      <c r="I26" s="30">
        <f t="shared" si="5"/>
        <v>234.6</v>
      </c>
      <c r="J26" s="30">
        <f t="shared" si="6"/>
        <v>434.14840000000009</v>
      </c>
      <c r="K26" s="30">
        <f t="shared" si="7"/>
        <v>794.92960000000005</v>
      </c>
      <c r="L26" s="56" t="s">
        <v>20</v>
      </c>
      <c r="M26" s="57">
        <f t="shared" si="8"/>
        <v>11069.37</v>
      </c>
      <c r="N26" s="58">
        <v>0.11</v>
      </c>
      <c r="O26" s="59">
        <f t="shared" si="9"/>
        <v>1217.6307000000002</v>
      </c>
      <c r="P26" s="60"/>
      <c r="Q26" s="61">
        <f t="shared" si="10"/>
        <v>0.14261227152042077</v>
      </c>
      <c r="R26" s="62">
        <f t="shared" si="11"/>
        <v>1578.6280000000002</v>
      </c>
      <c r="S26" s="63"/>
      <c r="T26" s="64">
        <f t="shared" si="12"/>
        <v>360.9973</v>
      </c>
      <c r="U26" s="60"/>
    </row>
    <row r="27" spans="2:21" ht="12.75" customHeight="1" x14ac:dyDescent="0.2">
      <c r="B27" s="29">
        <v>13196.7</v>
      </c>
      <c r="C27" s="30">
        <f t="shared" si="13"/>
        <v>1045</v>
      </c>
      <c r="D27" s="30">
        <f t="shared" si="0"/>
        <v>1955</v>
      </c>
      <c r="E27" s="30">
        <f t="shared" si="1"/>
        <v>3101.0600000000004</v>
      </c>
      <c r="F27" s="30">
        <f t="shared" si="2"/>
        <v>7095.64</v>
      </c>
      <c r="G27" s="30">
        <f t="shared" si="3"/>
        <v>0</v>
      </c>
      <c r="H27" s="30">
        <f t="shared" si="4"/>
        <v>114.95</v>
      </c>
      <c r="I27" s="30">
        <f t="shared" si="5"/>
        <v>234.6</v>
      </c>
      <c r="J27" s="30">
        <f t="shared" si="6"/>
        <v>434.14840000000009</v>
      </c>
      <c r="K27" s="30">
        <f t="shared" si="7"/>
        <v>1135.3024</v>
      </c>
      <c r="L27" s="76" t="s">
        <v>21</v>
      </c>
      <c r="M27" s="77">
        <f t="shared" si="8"/>
        <v>13196.7</v>
      </c>
      <c r="N27" s="78">
        <v>0.11</v>
      </c>
      <c r="O27" s="79">
        <f t="shared" si="9"/>
        <v>1451.6370000000002</v>
      </c>
      <c r="P27" s="80"/>
      <c r="Q27" s="81">
        <f t="shared" si="10"/>
        <v>0.14541520228541985</v>
      </c>
      <c r="R27" s="82">
        <f t="shared" si="11"/>
        <v>1919.0008000000003</v>
      </c>
      <c r="S27" s="83"/>
      <c r="T27" s="84">
        <f t="shared" si="12"/>
        <v>467.36380000000008</v>
      </c>
      <c r="U27" s="65"/>
    </row>
    <row r="28" spans="2:21" ht="12.75" customHeight="1" x14ac:dyDescent="0.2">
      <c r="B28" s="29">
        <v>16454.57</v>
      </c>
      <c r="C28" s="30">
        <f t="shared" si="13"/>
        <v>1045</v>
      </c>
      <c r="D28" s="30">
        <f t="shared" si="0"/>
        <v>1955</v>
      </c>
      <c r="E28" s="30">
        <f t="shared" si="1"/>
        <v>3101.0600000000004</v>
      </c>
      <c r="F28" s="30">
        <f t="shared" si="2"/>
        <v>10353.509999999998</v>
      </c>
      <c r="G28" s="30">
        <f t="shared" si="3"/>
        <v>0</v>
      </c>
      <c r="H28" s="30">
        <f t="shared" si="4"/>
        <v>114.95</v>
      </c>
      <c r="I28" s="30">
        <f t="shared" si="5"/>
        <v>234.6</v>
      </c>
      <c r="J28" s="30">
        <f t="shared" si="6"/>
        <v>434.14840000000009</v>
      </c>
      <c r="K28" s="30">
        <f t="shared" si="7"/>
        <v>1656.5615999999998</v>
      </c>
      <c r="L28" s="56" t="s">
        <v>22</v>
      </c>
      <c r="M28" s="57">
        <f t="shared" si="8"/>
        <v>16454.57</v>
      </c>
      <c r="N28" s="58">
        <v>0.11</v>
      </c>
      <c r="O28" s="59">
        <f t="shared" si="9"/>
        <v>1810.0027</v>
      </c>
      <c r="P28" s="60"/>
      <c r="Q28" s="61">
        <f t="shared" si="10"/>
        <v>0.14830287269737222</v>
      </c>
      <c r="R28" s="62">
        <f t="shared" si="11"/>
        <v>2440.2599999999998</v>
      </c>
      <c r="S28" s="63"/>
      <c r="T28" s="64">
        <f t="shared" si="12"/>
        <v>630.25729999999976</v>
      </c>
      <c r="U28" s="60"/>
    </row>
    <row r="29" spans="2:21" ht="12" hidden="1" customHeight="1" x14ac:dyDescent="0.2">
      <c r="B29" s="29">
        <v>25000</v>
      </c>
      <c r="C29" s="30">
        <f t="shared" si="13"/>
        <v>1045</v>
      </c>
      <c r="D29" s="30">
        <f t="shared" si="0"/>
        <v>1955</v>
      </c>
      <c r="E29" s="30">
        <f t="shared" si="1"/>
        <v>3101.0600000000004</v>
      </c>
      <c r="F29" s="30">
        <f t="shared" si="2"/>
        <v>18898.939999999999</v>
      </c>
      <c r="G29" s="30">
        <f t="shared" si="3"/>
        <v>0</v>
      </c>
      <c r="H29" s="30">
        <f t="shared" si="4"/>
        <v>114.95</v>
      </c>
      <c r="I29" s="30">
        <f t="shared" si="5"/>
        <v>234.6</v>
      </c>
      <c r="J29" s="30">
        <f t="shared" si="6"/>
        <v>434.14840000000009</v>
      </c>
      <c r="K29" s="30">
        <f t="shared" si="7"/>
        <v>3023.8303999999998</v>
      </c>
      <c r="L29" s="49"/>
      <c r="M29" s="50">
        <f t="shared" si="8"/>
        <v>25000</v>
      </c>
      <c r="N29" s="31">
        <v>0.11</v>
      </c>
      <c r="O29" s="51">
        <f t="shared" si="9"/>
        <v>2750</v>
      </c>
      <c r="P29" s="33"/>
      <c r="Q29" s="34">
        <f t="shared" si="10"/>
        <v>0.152301152</v>
      </c>
      <c r="R29" s="52">
        <f t="shared" si="11"/>
        <v>3807.5288</v>
      </c>
      <c r="S29" s="53"/>
      <c r="T29" s="54">
        <f t="shared" si="12"/>
        <v>1057.5288</v>
      </c>
      <c r="U29" s="33"/>
    </row>
    <row r="30" spans="2:21" ht="12.75" hidden="1" customHeight="1" x14ac:dyDescent="0.2">
      <c r="B30" s="29">
        <v>30000</v>
      </c>
      <c r="C30" s="30">
        <f t="shared" si="13"/>
        <v>1045</v>
      </c>
      <c r="D30" s="30">
        <f t="shared" si="0"/>
        <v>1955</v>
      </c>
      <c r="E30" s="30">
        <f t="shared" si="1"/>
        <v>3101.0600000000004</v>
      </c>
      <c r="F30" s="30">
        <f t="shared" si="2"/>
        <v>23898.94</v>
      </c>
      <c r="G30" s="30">
        <f t="shared" si="3"/>
        <v>0</v>
      </c>
      <c r="H30" s="30">
        <f t="shared" si="4"/>
        <v>114.95</v>
      </c>
      <c r="I30" s="30">
        <f t="shared" si="5"/>
        <v>234.6</v>
      </c>
      <c r="J30" s="30">
        <f t="shared" si="6"/>
        <v>434.14840000000009</v>
      </c>
      <c r="K30" s="30">
        <f t="shared" si="7"/>
        <v>3823.8303999999998</v>
      </c>
      <c r="L30" s="49"/>
      <c r="M30" s="50">
        <f t="shared" si="8"/>
        <v>30000</v>
      </c>
      <c r="N30" s="31">
        <v>0.11</v>
      </c>
      <c r="O30" s="51">
        <f t="shared" si="9"/>
        <v>3300</v>
      </c>
      <c r="P30" s="33"/>
      <c r="Q30" s="34">
        <f t="shared" si="10"/>
        <v>0.15358429333333334</v>
      </c>
      <c r="R30" s="52">
        <f t="shared" si="11"/>
        <v>4607.5288</v>
      </c>
      <c r="S30" s="53"/>
      <c r="T30" s="54">
        <f t="shared" si="12"/>
        <v>1307.5288</v>
      </c>
      <c r="U30" s="33"/>
    </row>
    <row r="31" spans="2:21" ht="13.5" hidden="1" customHeight="1" x14ac:dyDescent="0.2">
      <c r="B31" s="29">
        <v>35000</v>
      </c>
      <c r="C31" s="30">
        <f t="shared" si="13"/>
        <v>1045</v>
      </c>
      <c r="D31" s="30">
        <f t="shared" si="0"/>
        <v>1955</v>
      </c>
      <c r="E31" s="30">
        <f t="shared" si="1"/>
        <v>3101.0600000000004</v>
      </c>
      <c r="F31" s="30">
        <f t="shared" si="2"/>
        <v>28898.94</v>
      </c>
      <c r="G31" s="30">
        <f t="shared" si="3"/>
        <v>0</v>
      </c>
      <c r="H31" s="30">
        <f t="shared" si="4"/>
        <v>114.95</v>
      </c>
      <c r="I31" s="30">
        <f t="shared" si="5"/>
        <v>234.6</v>
      </c>
      <c r="J31" s="30">
        <f t="shared" si="6"/>
        <v>434.14840000000009</v>
      </c>
      <c r="K31" s="30">
        <f t="shared" si="7"/>
        <v>4623.8303999999998</v>
      </c>
      <c r="L31" s="49"/>
      <c r="M31" s="50">
        <f t="shared" si="8"/>
        <v>35000</v>
      </c>
      <c r="N31" s="31">
        <v>0.11</v>
      </c>
      <c r="O31" s="51">
        <f t="shared" si="9"/>
        <v>3850</v>
      </c>
      <c r="P31" s="33"/>
      <c r="Q31" s="34">
        <f t="shared" si="10"/>
        <v>0.15450082285714287</v>
      </c>
      <c r="R31" s="52">
        <f t="shared" si="11"/>
        <v>5407.5288</v>
      </c>
      <c r="S31" s="53"/>
      <c r="T31" s="54">
        <f t="shared" si="12"/>
        <v>1557.5288</v>
      </c>
      <c r="U31" s="33"/>
    </row>
    <row r="32" spans="2:21" ht="12.75" x14ac:dyDescent="0.2">
      <c r="B32" s="37">
        <v>39239.32</v>
      </c>
      <c r="C32" s="38">
        <f t="shared" si="13"/>
        <v>1045</v>
      </c>
      <c r="D32" s="38">
        <f t="shared" si="0"/>
        <v>1955</v>
      </c>
      <c r="E32" s="38">
        <f t="shared" si="1"/>
        <v>3101.0600000000004</v>
      </c>
      <c r="F32" s="38">
        <f t="shared" si="2"/>
        <v>33138.26</v>
      </c>
      <c r="G32" s="38">
        <f t="shared" si="3"/>
        <v>0</v>
      </c>
      <c r="H32" s="38">
        <f t="shared" si="4"/>
        <v>114.95</v>
      </c>
      <c r="I32" s="38">
        <f t="shared" si="5"/>
        <v>234.6</v>
      </c>
      <c r="J32" s="38">
        <f t="shared" si="6"/>
        <v>434.14840000000009</v>
      </c>
      <c r="K32" s="38">
        <f t="shared" si="7"/>
        <v>5302.1216000000004</v>
      </c>
      <c r="L32" s="67" t="s">
        <v>23</v>
      </c>
      <c r="M32" s="68">
        <f t="shared" si="8"/>
        <v>39239.32</v>
      </c>
      <c r="N32" s="69">
        <v>0.11</v>
      </c>
      <c r="O32" s="70">
        <f t="shared" si="9"/>
        <v>4316.3252000000002</v>
      </c>
      <c r="P32" s="71"/>
      <c r="Q32" s="72">
        <f t="shared" si="10"/>
        <v>0.15509494048316844</v>
      </c>
      <c r="R32" s="73">
        <f t="shared" si="11"/>
        <v>6085.8200000000006</v>
      </c>
      <c r="S32" s="74"/>
      <c r="T32" s="75">
        <f t="shared" si="12"/>
        <v>1769.4948000000004</v>
      </c>
      <c r="U32" s="55" t="s">
        <v>23</v>
      </c>
    </row>
    <row r="33" spans="2:21" ht="12.75" x14ac:dyDescent="0.2">
      <c r="L33" s="33"/>
      <c r="M33" s="33"/>
      <c r="N33" s="19"/>
      <c r="O33" s="20"/>
      <c r="P33" s="33"/>
      <c r="Q33" s="19"/>
      <c r="R33" s="20"/>
      <c r="S33" s="33"/>
      <c r="T33" s="21"/>
      <c r="U33" s="33"/>
    </row>
    <row r="35" spans="2:21" ht="12.75" x14ac:dyDescent="0.2">
      <c r="B35" s="29">
        <f>M11</f>
        <v>111</v>
      </c>
      <c r="C35" s="30">
        <f>$C$15</f>
        <v>1045</v>
      </c>
      <c r="D35" s="30">
        <f>IF(B35&lt;=$C$15,0,(IF(B35&lt;=$D$15,B35-$C$15,(IF(B35&gt;$D$15,$D$15-$C$15,0)))))</f>
        <v>0</v>
      </c>
      <c r="E35" s="30">
        <f>IF(B35&lt;=$D$15,0,(IF(B35&lt;=$E$15,B35-$D$15,(IF(B35&gt;$E$15,$E$15-$D$15,0)))))</f>
        <v>0</v>
      </c>
      <c r="F35" s="30">
        <f>IF(B35&lt;=$E$15,0,B35-$E$15)</f>
        <v>0</v>
      </c>
      <c r="G35" s="30">
        <f>B35-C35-D35-E35-F35</f>
        <v>-934</v>
      </c>
      <c r="H35" s="30">
        <f>C35*$H$15</f>
        <v>114.95</v>
      </c>
      <c r="I35" s="30">
        <f>D35*$I$15</f>
        <v>0</v>
      </c>
      <c r="J35" s="30">
        <f>E35*$J$15</f>
        <v>0</v>
      </c>
      <c r="K35" s="30">
        <f>F35*$K$15</f>
        <v>0</v>
      </c>
      <c r="L35" s="30"/>
      <c r="M35" s="66"/>
    </row>
    <row r="37" spans="2:21" ht="12.75" x14ac:dyDescent="0.2">
      <c r="B37" s="4"/>
    </row>
    <row r="39" spans="2:21" ht="12.75" x14ac:dyDescent="0.2">
      <c r="B39" s="4"/>
    </row>
    <row r="41" spans="2:21" ht="12.75" x14ac:dyDescent="0.2">
      <c r="B41" s="4"/>
    </row>
  </sheetData>
  <sheetProtection sheet="1" objects="1" scenarios="1"/>
  <protectedRanges>
    <protectedRange sqref="M11" name="Intervalo1"/>
  </protectedRanges>
  <mergeCells count="4">
    <mergeCell ref="N9:O9"/>
    <mergeCell ref="Q9:R9"/>
    <mergeCell ref="N14:O14"/>
    <mergeCell ref="Q14:R14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T73"/>
  <sheetViews>
    <sheetView topLeftCell="L5" workbookViewId="0">
      <selection activeCell="M21" sqref="M21"/>
    </sheetView>
  </sheetViews>
  <sheetFormatPr defaultColWidth="14.42578125" defaultRowHeight="15.75" customHeight="1" x14ac:dyDescent="0.2"/>
  <cols>
    <col min="1" max="11" width="14.42578125" style="1" hidden="1" customWidth="1"/>
    <col min="12" max="16" width="14.42578125" style="1"/>
    <col min="17" max="17" width="4.42578125" style="1" customWidth="1"/>
    <col min="18" max="20" width="14.42578125" style="1"/>
    <col min="21" max="21" width="3.42578125" style="1" customWidth="1"/>
    <col min="22" max="24" width="14.42578125" style="1"/>
    <col min="25" max="25" width="14.42578125" style="1" hidden="1" customWidth="1"/>
    <col min="26" max="27" width="0" style="1" hidden="1" customWidth="1"/>
    <col min="28" max="28" width="44.28515625" style="1" hidden="1" customWidth="1"/>
    <col min="29" max="51" width="0" style="1" hidden="1" customWidth="1"/>
    <col min="52" max="16384" width="14.42578125" style="1"/>
  </cols>
  <sheetData>
    <row r="1" spans="2:46" ht="15.75" hidden="1" customHeight="1" x14ac:dyDescent="0.2">
      <c r="AB1" s="1" t="s">
        <v>24</v>
      </c>
    </row>
    <row r="2" spans="2:46" ht="12.75" hidden="1" x14ac:dyDescent="0.2">
      <c r="B2" s="2" t="s">
        <v>0</v>
      </c>
    </row>
    <row r="3" spans="2:46" ht="12.75" hidden="1" x14ac:dyDescent="0.2">
      <c r="B3" s="2" t="s">
        <v>1</v>
      </c>
      <c r="AB3" s="1" t="s">
        <v>25</v>
      </c>
      <c r="AC3" s="1" t="s">
        <v>26</v>
      </c>
      <c r="AD3" s="1" t="s">
        <v>27</v>
      </c>
    </row>
    <row r="4" spans="2:46" ht="12.75" hidden="1" x14ac:dyDescent="0.2">
      <c r="B4" s="2" t="s">
        <v>2</v>
      </c>
      <c r="AB4" s="1" t="s">
        <v>28</v>
      </c>
      <c r="AC4" s="1" t="s">
        <v>29</v>
      </c>
      <c r="AD4" s="1" t="s">
        <v>29</v>
      </c>
    </row>
    <row r="5" spans="2:46" ht="12.75" x14ac:dyDescent="0.2">
      <c r="B5" s="3">
        <v>7.4999999999999997E-2</v>
      </c>
      <c r="AB5" s="1" t="s">
        <v>30</v>
      </c>
      <c r="AC5" s="1">
        <v>7.5</v>
      </c>
      <c r="AD5" s="1">
        <v>142.80000000000001</v>
      </c>
    </row>
    <row r="6" spans="2:46" ht="12.75" x14ac:dyDescent="0.2">
      <c r="B6" s="2" t="s">
        <v>3</v>
      </c>
      <c r="AB6" s="1" t="s">
        <v>31</v>
      </c>
      <c r="AC6" s="1">
        <v>15</v>
      </c>
      <c r="AD6" s="1">
        <v>354.8</v>
      </c>
    </row>
    <row r="7" spans="2:46" ht="12.75" x14ac:dyDescent="0.2">
      <c r="B7" s="4">
        <v>0.09</v>
      </c>
      <c r="AB7" s="1" t="s">
        <v>32</v>
      </c>
      <c r="AC7" s="1">
        <v>22.5</v>
      </c>
      <c r="AD7" s="1">
        <v>636.13</v>
      </c>
    </row>
    <row r="8" spans="2:46" ht="12.75" x14ac:dyDescent="0.2">
      <c r="B8" s="2" t="s">
        <v>4</v>
      </c>
      <c r="AB8" s="1" t="s">
        <v>33</v>
      </c>
      <c r="AC8" s="1">
        <v>27.5</v>
      </c>
      <c r="AD8" s="1">
        <v>869.36</v>
      </c>
    </row>
    <row r="9" spans="2:46" ht="12.75" x14ac:dyDescent="0.2">
      <c r="B9" s="4">
        <v>0.12</v>
      </c>
      <c r="N9" s="178" t="s">
        <v>44</v>
      </c>
      <c r="O9" s="179"/>
      <c r="P9" s="180"/>
      <c r="Q9" s="5"/>
      <c r="R9" s="178" t="s">
        <v>45</v>
      </c>
      <c r="S9" s="179"/>
      <c r="T9" s="180"/>
      <c r="U9" s="5"/>
      <c r="V9" s="174" t="s">
        <v>52</v>
      </c>
      <c r="W9" s="176"/>
      <c r="X9" s="177"/>
    </row>
    <row r="10" spans="2:46" ht="12.75" x14ac:dyDescent="0.2">
      <c r="B10" s="2" t="s">
        <v>7</v>
      </c>
      <c r="M10" s="7" t="s">
        <v>8</v>
      </c>
      <c r="N10" s="171" t="s">
        <v>9</v>
      </c>
      <c r="O10" s="172" t="s">
        <v>10</v>
      </c>
      <c r="P10" s="173" t="s">
        <v>40</v>
      </c>
      <c r="Q10" s="168"/>
      <c r="R10" s="171" t="s">
        <v>9</v>
      </c>
      <c r="S10" s="172" t="s">
        <v>10</v>
      </c>
      <c r="T10" s="173" t="s">
        <v>40</v>
      </c>
      <c r="U10" s="168"/>
      <c r="V10" s="171" t="s">
        <v>10</v>
      </c>
      <c r="W10" s="172" t="s">
        <v>40</v>
      </c>
      <c r="X10" s="173" t="s">
        <v>51</v>
      </c>
    </row>
    <row r="11" spans="2:46" ht="15" x14ac:dyDescent="0.25">
      <c r="B11" s="4">
        <v>0.14000000000000001</v>
      </c>
      <c r="M11" s="85">
        <v>6101.06</v>
      </c>
      <c r="N11" s="158">
        <v>0.11</v>
      </c>
      <c r="O11" s="159">
        <f>M11*N11</f>
        <v>671.11660000000006</v>
      </c>
      <c r="P11" s="160">
        <f>AJ35</f>
        <v>623.87443500000006</v>
      </c>
      <c r="Q11" s="161"/>
      <c r="R11" s="162">
        <f>S11/M11</f>
        <v>0.12845282623019608</v>
      </c>
      <c r="S11" s="163">
        <f>SUM(H35:K35)</f>
        <v>783.69840000000011</v>
      </c>
      <c r="T11" s="164">
        <f>AT35</f>
        <v>592.91444000000013</v>
      </c>
      <c r="U11" s="165"/>
      <c r="V11" s="170">
        <f>S11-O11</f>
        <v>112.58180000000004</v>
      </c>
      <c r="W11" s="159">
        <f>T11-P11</f>
        <v>-30.959994999999935</v>
      </c>
      <c r="X11" s="160">
        <f>V11+W11</f>
        <v>81.621805000000109</v>
      </c>
      <c r="AB11" s="90"/>
      <c r="AC11" s="90"/>
      <c r="AD11" s="90"/>
      <c r="AE11" s="91">
        <v>0</v>
      </c>
      <c r="AF11" s="91">
        <v>142.80000000000001</v>
      </c>
      <c r="AG11" s="91">
        <v>354.8</v>
      </c>
      <c r="AH11" s="91">
        <v>636.13</v>
      </c>
      <c r="AI11" s="91">
        <v>869.36</v>
      </c>
      <c r="AJ11" s="90"/>
      <c r="AL11" s="102"/>
      <c r="AM11" s="102"/>
      <c r="AN11" s="102"/>
      <c r="AO11" s="103">
        <v>0</v>
      </c>
      <c r="AP11" s="103">
        <v>142.80000000000001</v>
      </c>
      <c r="AQ11" s="103">
        <v>354.8</v>
      </c>
      <c r="AR11" s="103">
        <v>636.13</v>
      </c>
      <c r="AS11" s="103">
        <v>869.36</v>
      </c>
      <c r="AT11" s="102"/>
    </row>
    <row r="12" spans="2:46" ht="12.75" x14ac:dyDescent="0.2">
      <c r="M12" s="18"/>
      <c r="N12" s="114"/>
      <c r="O12" s="166" t="s">
        <v>36</v>
      </c>
      <c r="P12" s="167" t="s">
        <v>37</v>
      </c>
      <c r="Q12" s="168"/>
      <c r="R12" s="169"/>
      <c r="S12" s="166" t="s">
        <v>46</v>
      </c>
      <c r="T12" s="167" t="s">
        <v>47</v>
      </c>
      <c r="U12" s="168"/>
      <c r="V12" s="169" t="s">
        <v>48</v>
      </c>
      <c r="W12" s="166" t="s">
        <v>49</v>
      </c>
      <c r="X12" s="167" t="s">
        <v>50</v>
      </c>
      <c r="AB12" s="90"/>
      <c r="AC12" s="90"/>
      <c r="AD12" s="90"/>
      <c r="AE12" s="90"/>
      <c r="AF12" s="90"/>
      <c r="AG12" s="90"/>
      <c r="AH12" s="90"/>
      <c r="AI12" s="90"/>
      <c r="AJ12" s="90"/>
      <c r="AL12" s="102"/>
      <c r="AM12" s="102"/>
      <c r="AN12" s="102"/>
      <c r="AO12" s="102"/>
      <c r="AP12" s="102"/>
      <c r="AQ12" s="102"/>
      <c r="AR12" s="102"/>
      <c r="AS12" s="102"/>
      <c r="AT12" s="102"/>
    </row>
    <row r="13" spans="2:46" ht="15.75" customHeight="1" x14ac:dyDescent="0.2">
      <c r="AB13" s="90"/>
      <c r="AC13" s="90"/>
      <c r="AD13" s="90"/>
      <c r="AE13" s="92">
        <v>0</v>
      </c>
      <c r="AF13" s="93">
        <v>7.4999999999999997E-2</v>
      </c>
      <c r="AG13" s="92">
        <v>0.15</v>
      </c>
      <c r="AH13" s="93">
        <v>0.22500000000000001</v>
      </c>
      <c r="AI13" s="93">
        <v>0.27500000000000002</v>
      </c>
      <c r="AJ13" s="90"/>
      <c r="AL13" s="102"/>
      <c r="AM13" s="102"/>
      <c r="AN13" s="102"/>
      <c r="AO13" s="104">
        <v>0</v>
      </c>
      <c r="AP13" s="105">
        <v>7.4999999999999997E-2</v>
      </c>
      <c r="AQ13" s="104">
        <v>0.15</v>
      </c>
      <c r="AR13" s="105">
        <v>0.22500000000000001</v>
      </c>
      <c r="AS13" s="105">
        <v>0.27500000000000002</v>
      </c>
      <c r="AT13" s="102"/>
    </row>
    <row r="14" spans="2:46" ht="12.75" x14ac:dyDescent="0.2">
      <c r="N14" s="178" t="s">
        <v>44</v>
      </c>
      <c r="O14" s="179"/>
      <c r="P14" s="180"/>
      <c r="Q14" s="5"/>
      <c r="R14" s="178" t="str">
        <f>R9</f>
        <v>Regra LC 1.354, de 06/03/2020</v>
      </c>
      <c r="S14" s="179"/>
      <c r="T14" s="180"/>
      <c r="U14" s="5"/>
      <c r="V14" s="22"/>
      <c r="W14" s="22"/>
      <c r="X14" s="22"/>
      <c r="AB14" s="90" t="s">
        <v>36</v>
      </c>
      <c r="AC14" s="90" t="s">
        <v>37</v>
      </c>
      <c r="AD14" s="90" t="s">
        <v>38</v>
      </c>
      <c r="AE14" s="90"/>
      <c r="AF14" s="90"/>
      <c r="AG14" s="90"/>
      <c r="AH14" s="90"/>
      <c r="AI14" s="90"/>
      <c r="AJ14" s="90"/>
      <c r="AL14" s="102" t="s">
        <v>36</v>
      </c>
      <c r="AM14" s="102" t="s">
        <v>37</v>
      </c>
      <c r="AN14" s="102" t="s">
        <v>38</v>
      </c>
      <c r="AO14" s="102"/>
      <c r="AP14" s="102"/>
      <c r="AQ14" s="102"/>
      <c r="AR14" s="102"/>
      <c r="AS14" s="102"/>
      <c r="AT14" s="102"/>
    </row>
    <row r="15" spans="2:46" ht="12.75" x14ac:dyDescent="0.2">
      <c r="B15" s="2" t="s">
        <v>8</v>
      </c>
      <c r="C15" s="2">
        <v>1045</v>
      </c>
      <c r="D15" s="2">
        <v>3000</v>
      </c>
      <c r="E15" s="2">
        <v>6101.06</v>
      </c>
      <c r="F15" s="2" t="s">
        <v>12</v>
      </c>
      <c r="H15" s="4">
        <v>0.11</v>
      </c>
      <c r="I15" s="4">
        <v>0.12</v>
      </c>
      <c r="J15" s="4">
        <v>0.14000000000000001</v>
      </c>
      <c r="K15" s="4">
        <v>0.16</v>
      </c>
      <c r="M15" s="2" t="s">
        <v>8</v>
      </c>
      <c r="N15" s="116" t="s">
        <v>9</v>
      </c>
      <c r="O15" s="117" t="s">
        <v>10</v>
      </c>
      <c r="P15" s="118" t="s">
        <v>40</v>
      </c>
      <c r="R15" s="116" t="s">
        <v>9</v>
      </c>
      <c r="S15" s="117" t="s">
        <v>10</v>
      </c>
      <c r="T15" s="140" t="s">
        <v>40</v>
      </c>
      <c r="V15" s="25" t="s">
        <v>11</v>
      </c>
      <c r="W15" s="25" t="s">
        <v>11</v>
      </c>
      <c r="X15" s="25" t="s">
        <v>11</v>
      </c>
      <c r="AB15" s="90" t="s">
        <v>34</v>
      </c>
      <c r="AC15" s="90" t="s">
        <v>35</v>
      </c>
      <c r="AD15" s="94" t="s">
        <v>39</v>
      </c>
      <c r="AE15" s="94">
        <v>1903.98</v>
      </c>
      <c r="AF15" s="94">
        <v>2826.65</v>
      </c>
      <c r="AG15" s="94">
        <v>3751.05</v>
      </c>
      <c r="AH15" s="94">
        <v>4664.68</v>
      </c>
      <c r="AI15" s="90" t="s">
        <v>12</v>
      </c>
      <c r="AJ15" s="95" t="s">
        <v>41</v>
      </c>
      <c r="AL15" s="102" t="s">
        <v>34</v>
      </c>
      <c r="AM15" s="102" t="s">
        <v>35</v>
      </c>
      <c r="AN15" s="106" t="s">
        <v>39</v>
      </c>
      <c r="AO15" s="106">
        <v>1903.98</v>
      </c>
      <c r="AP15" s="106">
        <v>2826.65</v>
      </c>
      <c r="AQ15" s="106">
        <v>3751.05</v>
      </c>
      <c r="AR15" s="106">
        <v>4664.68</v>
      </c>
      <c r="AS15" s="102" t="s">
        <v>12</v>
      </c>
      <c r="AT15" s="107" t="s">
        <v>43</v>
      </c>
    </row>
    <row r="16" spans="2:46" ht="12.75" x14ac:dyDescent="0.2">
      <c r="N16" s="119"/>
      <c r="O16" s="120"/>
      <c r="P16" s="121"/>
      <c r="R16" s="119"/>
      <c r="S16" s="120"/>
      <c r="T16" s="121"/>
      <c r="V16" s="28"/>
      <c r="W16" s="28"/>
      <c r="X16" s="28"/>
      <c r="AB16" s="90"/>
      <c r="AC16" s="90"/>
      <c r="AD16" s="90"/>
      <c r="AE16" s="90"/>
      <c r="AF16" s="90"/>
      <c r="AG16" s="90"/>
      <c r="AH16" s="90"/>
      <c r="AI16" s="90"/>
      <c r="AJ16" s="90"/>
      <c r="AL16" s="102"/>
      <c r="AM16" s="102"/>
      <c r="AN16" s="102"/>
      <c r="AO16" s="102"/>
      <c r="AP16" s="102"/>
      <c r="AQ16" s="102"/>
      <c r="AR16" s="102"/>
      <c r="AS16" s="102"/>
      <c r="AT16" s="102"/>
    </row>
    <row r="17" spans="2:46" ht="12.75" hidden="1" x14ac:dyDescent="0.2">
      <c r="B17" s="29">
        <v>1000</v>
      </c>
      <c r="C17" s="29">
        <v>1000</v>
      </c>
      <c r="D17" s="30">
        <f t="shared" ref="D17:D32" si="0">IF(B17&lt;=$C$15,0,(IF(B17&lt;=$D$15,B17-$C$15,(IF(B17&gt;$D$15,$D$15-$C$15,0)))))</f>
        <v>0</v>
      </c>
      <c r="E17" s="30">
        <f t="shared" ref="E17:E32" si="1">IF(B17&lt;=$D$15,0,(IF(B17&lt;=$E$15,B17-$D$15,(IF(B17&gt;$E$15,$E$15-$D$15,0)))))</f>
        <v>0</v>
      </c>
      <c r="F17" s="30">
        <f t="shared" ref="F17:F32" si="2">IF(B17&lt;=$E$15,0,B17-$E$15)</f>
        <v>0</v>
      </c>
      <c r="G17" s="30">
        <f t="shared" ref="G17:G32" si="3">B17-C17-D17-E17-F17</f>
        <v>0</v>
      </c>
      <c r="H17" s="30">
        <f t="shared" ref="H17:H32" si="4">C17*$H$15</f>
        <v>110</v>
      </c>
      <c r="I17" s="30">
        <f t="shared" ref="I17:I32" si="5">D17*$I$15</f>
        <v>0</v>
      </c>
      <c r="J17" s="30">
        <f t="shared" ref="J17:J32" si="6">E17*$J$15</f>
        <v>0</v>
      </c>
      <c r="K17" s="30">
        <f t="shared" ref="K17:K32" si="7">F17*$K$15</f>
        <v>0</v>
      </c>
      <c r="L17" s="30"/>
      <c r="M17" s="30">
        <f t="shared" ref="M17:M32" si="8">B17</f>
        <v>1000</v>
      </c>
      <c r="N17" s="122">
        <v>0.11</v>
      </c>
      <c r="O17" s="123">
        <f t="shared" ref="O17:O32" si="9">M17*N17</f>
        <v>110</v>
      </c>
      <c r="P17" s="124">
        <f>AJ17</f>
        <v>0</v>
      </c>
      <c r="Q17" s="33"/>
      <c r="R17" s="141">
        <f t="shared" ref="R17:R32" si="10">S17/M17</f>
        <v>0.11</v>
      </c>
      <c r="S17" s="142">
        <f t="shared" ref="S17:S32" si="11">SUM(H17:K17)</f>
        <v>110</v>
      </c>
      <c r="T17" s="143">
        <f>AT17</f>
        <v>0</v>
      </c>
      <c r="U17" s="33"/>
      <c r="V17" s="36">
        <f t="shared" ref="V17:V32" si="12">S17-O17</f>
        <v>0</v>
      </c>
      <c r="W17" s="36">
        <f t="shared" ref="W17:W32" si="13">T17-P17</f>
        <v>0</v>
      </c>
      <c r="X17" s="36">
        <f t="shared" ref="X17:X32" si="14">V17+W17</f>
        <v>0</v>
      </c>
      <c r="Y17" s="33"/>
      <c r="AB17" s="96">
        <f>M17</f>
        <v>1000</v>
      </c>
      <c r="AC17" s="97">
        <f>O17</f>
        <v>110</v>
      </c>
      <c r="AD17" s="98">
        <f>AB17-AC17</f>
        <v>890</v>
      </c>
      <c r="AE17" s="98"/>
      <c r="AF17" s="99"/>
      <c r="AG17" s="99">
        <f t="shared" ref="AG17:AG18" si="15">IF($AD17&lt;=$AF$15,0,IF(AD17&lt;=$AG$15,(AD17*$AG$13)-$AG$11,0))</f>
        <v>0</v>
      </c>
      <c r="AH17" s="99">
        <f t="shared" ref="AH17:AH18" si="16">IF(AD17&lt;=$AG$15,0,IF(AD17&lt;=$AH$15,(AD17*$AH$13)-$AH$11,0))</f>
        <v>0</v>
      </c>
      <c r="AI17" s="99">
        <f t="shared" ref="AI17:AI18" si="17">IF(AD17&lt;=$AH$15,0,IF(AD17&lt;=$AI$15,(AD17*$AI$13)-$AI$11,0))</f>
        <v>0</v>
      </c>
      <c r="AJ17" s="100">
        <f t="shared" ref="AJ17:AJ22" si="18">SUM(AF17:AI17)</f>
        <v>0</v>
      </c>
      <c r="AL17" s="108">
        <f>M17</f>
        <v>1000</v>
      </c>
      <c r="AM17" s="109">
        <f>S17</f>
        <v>110</v>
      </c>
      <c r="AN17" s="110">
        <f>AL17-AM17</f>
        <v>890</v>
      </c>
      <c r="AO17" s="110"/>
      <c r="AP17" s="111"/>
      <c r="AQ17" s="111">
        <f t="shared" ref="AQ17:AQ32" si="19">IF($AD17&lt;=$AF$15,0,IF(AN17&lt;=$AG$15,(AN17*$AG$13)-$AG$11,0))</f>
        <v>0</v>
      </c>
      <c r="AR17" s="111">
        <f t="shared" ref="AR17:AR32" si="20">IF(AN17&lt;=$AG$15,0,IF(AN17&lt;=$AH$15,(AN17*$AH$13)-$AH$11,0))</f>
        <v>0</v>
      </c>
      <c r="AS17" s="111">
        <f t="shared" ref="AS17:AS32" si="21">IF(AN17&lt;=$AH$15,0,IF(AN17&lt;=$AI$15,(AN17*$AI$13)-$AI$11,0))</f>
        <v>0</v>
      </c>
      <c r="AT17" s="112">
        <f t="shared" ref="AT17:AT22" si="22">SUM(AP17:AS17)</f>
        <v>0</v>
      </c>
    </row>
    <row r="18" spans="2:46" ht="12.75" hidden="1" x14ac:dyDescent="0.2">
      <c r="B18" s="29">
        <v>1045</v>
      </c>
      <c r="C18" s="30">
        <f t="shared" ref="C18:C32" si="23">$C$15</f>
        <v>1045</v>
      </c>
      <c r="D18" s="30">
        <f t="shared" si="0"/>
        <v>0</v>
      </c>
      <c r="E18" s="30">
        <f t="shared" si="1"/>
        <v>0</v>
      </c>
      <c r="F18" s="30">
        <f t="shared" si="2"/>
        <v>0</v>
      </c>
      <c r="G18" s="30">
        <f t="shared" si="3"/>
        <v>0</v>
      </c>
      <c r="H18" s="30">
        <f t="shared" si="4"/>
        <v>114.95</v>
      </c>
      <c r="I18" s="30">
        <f t="shared" si="5"/>
        <v>0</v>
      </c>
      <c r="J18" s="30">
        <f t="shared" si="6"/>
        <v>0</v>
      </c>
      <c r="K18" s="30">
        <f t="shared" si="7"/>
        <v>0</v>
      </c>
      <c r="L18" s="30"/>
      <c r="M18" s="30">
        <f t="shared" si="8"/>
        <v>1045</v>
      </c>
      <c r="N18" s="122">
        <v>0.11</v>
      </c>
      <c r="O18" s="123">
        <f t="shared" si="9"/>
        <v>114.95</v>
      </c>
      <c r="P18" s="124">
        <f t="shared" ref="P18:P32" si="24">AJ18</f>
        <v>0</v>
      </c>
      <c r="Q18" s="33"/>
      <c r="R18" s="141">
        <f t="shared" si="10"/>
        <v>0.11</v>
      </c>
      <c r="S18" s="142">
        <f t="shared" si="11"/>
        <v>114.95</v>
      </c>
      <c r="T18" s="143">
        <f t="shared" ref="T18:T32" si="25">AT18</f>
        <v>0</v>
      </c>
      <c r="U18" s="33"/>
      <c r="V18" s="36">
        <f t="shared" si="12"/>
        <v>0</v>
      </c>
      <c r="W18" s="36">
        <f t="shared" si="13"/>
        <v>0</v>
      </c>
      <c r="X18" s="36">
        <f t="shared" si="14"/>
        <v>0</v>
      </c>
      <c r="Y18" s="33"/>
      <c r="AB18" s="96">
        <f t="shared" ref="AB18:AB32" si="26">M18</f>
        <v>1045</v>
      </c>
      <c r="AC18" s="97">
        <f t="shared" ref="AC18:AC32" si="27">O18</f>
        <v>114.95</v>
      </c>
      <c r="AD18" s="98">
        <f t="shared" ref="AD18:AD32" si="28">AB18-AC18</f>
        <v>930.05</v>
      </c>
      <c r="AE18" s="100"/>
      <c r="AF18" s="99"/>
      <c r="AG18" s="99">
        <f t="shared" si="15"/>
        <v>0</v>
      </c>
      <c r="AH18" s="99">
        <f t="shared" si="16"/>
        <v>0</v>
      </c>
      <c r="AI18" s="99">
        <f t="shared" si="17"/>
        <v>0</v>
      </c>
      <c r="AJ18" s="100">
        <f t="shared" si="18"/>
        <v>0</v>
      </c>
      <c r="AL18" s="108">
        <f t="shared" ref="AL18:AL32" si="29">M18</f>
        <v>1045</v>
      </c>
      <c r="AM18" s="109">
        <f t="shared" ref="AM18:AM32" si="30">S18</f>
        <v>114.95</v>
      </c>
      <c r="AN18" s="110">
        <f t="shared" ref="AN18:AN32" si="31">AL18-AM18</f>
        <v>930.05</v>
      </c>
      <c r="AO18" s="112"/>
      <c r="AP18" s="111"/>
      <c r="AQ18" s="111">
        <f t="shared" si="19"/>
        <v>0</v>
      </c>
      <c r="AR18" s="111">
        <f t="shared" si="20"/>
        <v>0</v>
      </c>
      <c r="AS18" s="111">
        <f t="shared" si="21"/>
        <v>0</v>
      </c>
      <c r="AT18" s="112">
        <f t="shared" si="22"/>
        <v>0</v>
      </c>
    </row>
    <row r="19" spans="2:46" ht="12.75" x14ac:dyDescent="0.2">
      <c r="B19" s="37">
        <v>2258.46</v>
      </c>
      <c r="C19" s="38">
        <f t="shared" si="23"/>
        <v>1045</v>
      </c>
      <c r="D19" s="38">
        <f t="shared" si="0"/>
        <v>1213.46</v>
      </c>
      <c r="E19" s="38">
        <f t="shared" si="1"/>
        <v>0</v>
      </c>
      <c r="F19" s="38">
        <f t="shared" si="2"/>
        <v>0</v>
      </c>
      <c r="G19" s="38">
        <f t="shared" si="3"/>
        <v>0</v>
      </c>
      <c r="H19" s="38">
        <f t="shared" si="4"/>
        <v>114.95</v>
      </c>
      <c r="I19" s="38">
        <f t="shared" si="5"/>
        <v>145.61519999999999</v>
      </c>
      <c r="J19" s="38">
        <f t="shared" si="6"/>
        <v>0</v>
      </c>
      <c r="K19" s="38">
        <f t="shared" si="7"/>
        <v>0</v>
      </c>
      <c r="L19" s="39" t="s">
        <v>13</v>
      </c>
      <c r="M19" s="40">
        <f t="shared" si="8"/>
        <v>2258.46</v>
      </c>
      <c r="N19" s="125">
        <v>0.11</v>
      </c>
      <c r="O19" s="126">
        <f t="shared" si="9"/>
        <v>248.4306</v>
      </c>
      <c r="P19" s="127">
        <f t="shared" si="24"/>
        <v>7.9522049999999922</v>
      </c>
      <c r="Q19" s="43"/>
      <c r="R19" s="144">
        <f t="shared" si="10"/>
        <v>0.11537295325133055</v>
      </c>
      <c r="S19" s="145">
        <f t="shared" si="11"/>
        <v>260.5652</v>
      </c>
      <c r="T19" s="146">
        <f t="shared" si="25"/>
        <v>7.0421099999999797</v>
      </c>
      <c r="U19" s="46"/>
      <c r="V19" s="47">
        <f t="shared" si="12"/>
        <v>12.134600000000006</v>
      </c>
      <c r="W19" s="47">
        <f t="shared" si="13"/>
        <v>-0.91009500000001253</v>
      </c>
      <c r="X19" s="47">
        <f t="shared" si="14"/>
        <v>11.224504999999994</v>
      </c>
      <c r="Y19" s="48" t="s">
        <v>14</v>
      </c>
      <c r="AB19" s="96">
        <f t="shared" si="26"/>
        <v>2258.46</v>
      </c>
      <c r="AC19" s="97">
        <f t="shared" si="27"/>
        <v>248.4306</v>
      </c>
      <c r="AD19" s="98">
        <f t="shared" si="28"/>
        <v>2010.0294000000001</v>
      </c>
      <c r="AE19" s="99"/>
      <c r="AF19" s="99">
        <f t="shared" ref="AF19:AF21" si="32">IF(AD19&lt;=$AF$15,(AD19*$AF$13)-$AF$11,0)</f>
        <v>7.9522049999999922</v>
      </c>
      <c r="AG19" s="99">
        <f t="shared" ref="AG19:AG32" si="33">IF($AD19&lt;=$AF$15,0,IF(AD19&lt;=$AG$15,(AD19*$AG$13)-$AG$11,0))</f>
        <v>0</v>
      </c>
      <c r="AH19" s="99">
        <f t="shared" ref="AH19:AH32" si="34">IF(AD19&lt;=$AG$15,0,IF(AD19&lt;=$AH$15,(AD19*$AH$13)-$AH$11,0))</f>
        <v>0</v>
      </c>
      <c r="AI19" s="99">
        <f t="shared" ref="AI19:AI32" si="35">IF(AD19&lt;=$AH$15,0,IF(AD19&lt;=$AI$15,(AD19*$AI$13)-$AI$11,0))</f>
        <v>0</v>
      </c>
      <c r="AJ19" s="100">
        <f t="shared" si="18"/>
        <v>7.9522049999999922</v>
      </c>
      <c r="AL19" s="108">
        <f t="shared" si="29"/>
        <v>2258.46</v>
      </c>
      <c r="AM19" s="109">
        <f t="shared" si="30"/>
        <v>260.5652</v>
      </c>
      <c r="AN19" s="110">
        <f t="shared" si="31"/>
        <v>1997.8948</v>
      </c>
      <c r="AO19" s="111"/>
      <c r="AP19" s="111">
        <f t="shared" ref="AP19:AP32" si="36">IF(AN19&lt;=$AF$15,(AN19*$AF$13)-$AF$11,0)</f>
        <v>7.0421099999999797</v>
      </c>
      <c r="AQ19" s="111">
        <f t="shared" si="19"/>
        <v>0</v>
      </c>
      <c r="AR19" s="111">
        <f t="shared" si="20"/>
        <v>0</v>
      </c>
      <c r="AS19" s="111">
        <f t="shared" si="21"/>
        <v>0</v>
      </c>
      <c r="AT19" s="112">
        <f t="shared" si="22"/>
        <v>7.0421099999999797</v>
      </c>
    </row>
    <row r="20" spans="2:46" ht="12.75" hidden="1" customHeight="1" x14ac:dyDescent="0.2">
      <c r="B20" s="29">
        <v>3000</v>
      </c>
      <c r="C20" s="30">
        <f t="shared" si="23"/>
        <v>1045</v>
      </c>
      <c r="D20" s="30">
        <f t="shared" si="0"/>
        <v>1955</v>
      </c>
      <c r="E20" s="30">
        <f t="shared" si="1"/>
        <v>0</v>
      </c>
      <c r="F20" s="30">
        <f t="shared" si="2"/>
        <v>0</v>
      </c>
      <c r="G20" s="30">
        <f t="shared" si="3"/>
        <v>0</v>
      </c>
      <c r="H20" s="30">
        <f t="shared" si="4"/>
        <v>114.95</v>
      </c>
      <c r="I20" s="30">
        <f t="shared" si="5"/>
        <v>234.6</v>
      </c>
      <c r="J20" s="30">
        <f t="shared" si="6"/>
        <v>0</v>
      </c>
      <c r="K20" s="30">
        <f t="shared" si="7"/>
        <v>0</v>
      </c>
      <c r="L20" s="49"/>
      <c r="M20" s="50">
        <f t="shared" si="8"/>
        <v>3000</v>
      </c>
      <c r="N20" s="122">
        <v>0.11</v>
      </c>
      <c r="O20" s="128">
        <f t="shared" si="9"/>
        <v>330</v>
      </c>
      <c r="P20" s="129">
        <f t="shared" si="24"/>
        <v>57.449999999999989</v>
      </c>
      <c r="Q20" s="33"/>
      <c r="R20" s="141">
        <f t="shared" si="10"/>
        <v>0.11651666666666667</v>
      </c>
      <c r="S20" s="147">
        <f t="shared" si="11"/>
        <v>349.55</v>
      </c>
      <c r="T20" s="148">
        <f t="shared" si="25"/>
        <v>55.983749999999958</v>
      </c>
      <c r="U20" s="53"/>
      <c r="V20" s="54">
        <f t="shared" si="12"/>
        <v>19.550000000000011</v>
      </c>
      <c r="W20" s="54">
        <f t="shared" si="13"/>
        <v>-1.4662500000000307</v>
      </c>
      <c r="X20" s="54">
        <f t="shared" si="14"/>
        <v>18.083749999999981</v>
      </c>
      <c r="Y20" s="33"/>
      <c r="AB20" s="96">
        <f t="shared" si="26"/>
        <v>3000</v>
      </c>
      <c r="AC20" s="97">
        <f t="shared" si="27"/>
        <v>330</v>
      </c>
      <c r="AD20" s="98">
        <f t="shared" si="28"/>
        <v>2670</v>
      </c>
      <c r="AE20" s="100"/>
      <c r="AF20" s="99">
        <f t="shared" si="32"/>
        <v>57.449999999999989</v>
      </c>
      <c r="AG20" s="99">
        <f t="shared" si="33"/>
        <v>0</v>
      </c>
      <c r="AH20" s="99">
        <f t="shared" si="34"/>
        <v>0</v>
      </c>
      <c r="AI20" s="99">
        <f t="shared" si="35"/>
        <v>0</v>
      </c>
      <c r="AJ20" s="100">
        <f t="shared" si="18"/>
        <v>57.449999999999989</v>
      </c>
      <c r="AL20" s="108">
        <f t="shared" si="29"/>
        <v>3000</v>
      </c>
      <c r="AM20" s="109">
        <f t="shared" si="30"/>
        <v>349.55</v>
      </c>
      <c r="AN20" s="110">
        <f t="shared" si="31"/>
        <v>2650.45</v>
      </c>
      <c r="AO20" s="112"/>
      <c r="AP20" s="111">
        <f t="shared" si="36"/>
        <v>55.983749999999958</v>
      </c>
      <c r="AQ20" s="111">
        <f t="shared" si="19"/>
        <v>0</v>
      </c>
      <c r="AR20" s="111">
        <f t="shared" si="20"/>
        <v>0</v>
      </c>
      <c r="AS20" s="111">
        <f t="shared" si="21"/>
        <v>0</v>
      </c>
      <c r="AT20" s="112">
        <f t="shared" si="22"/>
        <v>55.983749999999958</v>
      </c>
    </row>
    <row r="21" spans="2:46" ht="12.75" customHeight="1" x14ac:dyDescent="0.2">
      <c r="B21" s="37">
        <v>3336.67</v>
      </c>
      <c r="C21" s="38">
        <f t="shared" si="23"/>
        <v>1045</v>
      </c>
      <c r="D21" s="38">
        <f t="shared" si="0"/>
        <v>1955</v>
      </c>
      <c r="E21" s="38">
        <f t="shared" si="1"/>
        <v>336.67000000000007</v>
      </c>
      <c r="F21" s="38">
        <f t="shared" si="2"/>
        <v>0</v>
      </c>
      <c r="G21" s="38">
        <f t="shared" si="3"/>
        <v>0</v>
      </c>
      <c r="H21" s="38">
        <f t="shared" si="4"/>
        <v>114.95</v>
      </c>
      <c r="I21" s="38">
        <f t="shared" si="5"/>
        <v>234.6</v>
      </c>
      <c r="J21" s="38">
        <f t="shared" si="6"/>
        <v>47.133800000000015</v>
      </c>
      <c r="K21" s="38">
        <f t="shared" si="7"/>
        <v>0</v>
      </c>
      <c r="L21" s="67" t="s">
        <v>15</v>
      </c>
      <c r="M21" s="68">
        <f t="shared" si="8"/>
        <v>3336.67</v>
      </c>
      <c r="N21" s="130">
        <v>0.11</v>
      </c>
      <c r="O21" s="131">
        <f t="shared" si="9"/>
        <v>367.03370000000001</v>
      </c>
      <c r="P21" s="132">
        <f t="shared" si="24"/>
        <v>90.645444999999995</v>
      </c>
      <c r="Q21" s="71"/>
      <c r="R21" s="149">
        <f t="shared" si="10"/>
        <v>0.11888613497888614</v>
      </c>
      <c r="S21" s="150">
        <f t="shared" si="11"/>
        <v>396.68380000000002</v>
      </c>
      <c r="T21" s="151">
        <f t="shared" si="25"/>
        <v>86.197930000000042</v>
      </c>
      <c r="U21" s="74"/>
      <c r="V21" s="75">
        <f t="shared" si="12"/>
        <v>29.650100000000009</v>
      </c>
      <c r="W21" s="75">
        <f t="shared" si="13"/>
        <v>-4.447514999999953</v>
      </c>
      <c r="X21" s="75">
        <f t="shared" si="14"/>
        <v>25.202585000000056</v>
      </c>
      <c r="Y21" s="55" t="s">
        <v>16</v>
      </c>
      <c r="AB21" s="96">
        <f t="shared" si="26"/>
        <v>3336.67</v>
      </c>
      <c r="AC21" s="97">
        <f t="shared" si="27"/>
        <v>367.03370000000001</v>
      </c>
      <c r="AD21" s="98">
        <f t="shared" si="28"/>
        <v>2969.6363000000001</v>
      </c>
      <c r="AE21" s="99"/>
      <c r="AF21" s="99">
        <f t="shared" si="32"/>
        <v>0</v>
      </c>
      <c r="AG21" s="99">
        <f t="shared" si="33"/>
        <v>90.645444999999995</v>
      </c>
      <c r="AH21" s="99">
        <f t="shared" si="34"/>
        <v>0</v>
      </c>
      <c r="AI21" s="99">
        <f t="shared" si="35"/>
        <v>0</v>
      </c>
      <c r="AJ21" s="100">
        <f t="shared" si="18"/>
        <v>90.645444999999995</v>
      </c>
      <c r="AL21" s="108">
        <f t="shared" si="29"/>
        <v>3336.67</v>
      </c>
      <c r="AM21" s="109">
        <f t="shared" si="30"/>
        <v>396.68380000000002</v>
      </c>
      <c r="AN21" s="110">
        <f t="shared" si="31"/>
        <v>2939.9862000000003</v>
      </c>
      <c r="AO21" s="111"/>
      <c r="AP21" s="111">
        <f t="shared" si="36"/>
        <v>0</v>
      </c>
      <c r="AQ21" s="111">
        <f t="shared" si="19"/>
        <v>86.197930000000042</v>
      </c>
      <c r="AR21" s="111">
        <f t="shared" si="20"/>
        <v>0</v>
      </c>
      <c r="AS21" s="111">
        <f t="shared" si="21"/>
        <v>0</v>
      </c>
      <c r="AT21" s="112">
        <f t="shared" si="22"/>
        <v>86.197930000000042</v>
      </c>
    </row>
    <row r="22" spans="2:46" ht="12.75" hidden="1" customHeight="1" x14ac:dyDescent="0.2">
      <c r="B22" s="29">
        <v>4000</v>
      </c>
      <c r="C22" s="30">
        <f t="shared" si="23"/>
        <v>1045</v>
      </c>
      <c r="D22" s="30">
        <f t="shared" si="0"/>
        <v>1955</v>
      </c>
      <c r="E22" s="30">
        <f t="shared" si="1"/>
        <v>1000</v>
      </c>
      <c r="F22" s="30">
        <f t="shared" si="2"/>
        <v>0</v>
      </c>
      <c r="G22" s="30">
        <f t="shared" si="3"/>
        <v>0</v>
      </c>
      <c r="H22" s="30">
        <f t="shared" si="4"/>
        <v>114.95</v>
      </c>
      <c r="I22" s="30">
        <f t="shared" si="5"/>
        <v>234.6</v>
      </c>
      <c r="J22" s="30">
        <f t="shared" si="6"/>
        <v>140</v>
      </c>
      <c r="K22" s="30">
        <f t="shared" si="7"/>
        <v>0</v>
      </c>
      <c r="L22" s="49"/>
      <c r="M22" s="50">
        <f t="shared" si="8"/>
        <v>4000</v>
      </c>
      <c r="N22" s="122">
        <v>0.11</v>
      </c>
      <c r="O22" s="128">
        <f t="shared" si="9"/>
        <v>440</v>
      </c>
      <c r="P22" s="129">
        <f t="shared" si="24"/>
        <v>179.2</v>
      </c>
      <c r="Q22" s="33"/>
      <c r="R22" s="141">
        <f t="shared" si="10"/>
        <v>0.1223875</v>
      </c>
      <c r="S22" s="147">
        <f t="shared" si="11"/>
        <v>489.55</v>
      </c>
      <c r="T22" s="148">
        <f t="shared" si="25"/>
        <v>171.76749999999998</v>
      </c>
      <c r="U22" s="53"/>
      <c r="V22" s="54">
        <f t="shared" si="12"/>
        <v>49.550000000000011</v>
      </c>
      <c r="W22" s="54">
        <f t="shared" si="13"/>
        <v>-7.4325000000000045</v>
      </c>
      <c r="X22" s="54">
        <f t="shared" si="14"/>
        <v>42.117500000000007</v>
      </c>
      <c r="Y22" s="33"/>
      <c r="AB22" s="96">
        <f t="shared" si="26"/>
        <v>4000</v>
      </c>
      <c r="AC22" s="97">
        <f t="shared" si="27"/>
        <v>440</v>
      </c>
      <c r="AD22" s="98">
        <f t="shared" si="28"/>
        <v>3560</v>
      </c>
      <c r="AE22" s="100"/>
      <c r="AF22" s="99">
        <f t="shared" ref="AF22:AF32" si="37">IF(AD22&lt;=$AF$15,(AD22*$AF$13)-$AF$11,0)</f>
        <v>0</v>
      </c>
      <c r="AG22" s="99">
        <f t="shared" si="33"/>
        <v>179.2</v>
      </c>
      <c r="AH22" s="99">
        <f t="shared" si="34"/>
        <v>0</v>
      </c>
      <c r="AI22" s="99">
        <f t="shared" si="35"/>
        <v>0</v>
      </c>
      <c r="AJ22" s="100">
        <f t="shared" si="18"/>
        <v>179.2</v>
      </c>
      <c r="AL22" s="108">
        <f t="shared" si="29"/>
        <v>4000</v>
      </c>
      <c r="AM22" s="109">
        <f t="shared" si="30"/>
        <v>489.55</v>
      </c>
      <c r="AN22" s="110">
        <f t="shared" si="31"/>
        <v>3510.45</v>
      </c>
      <c r="AO22" s="112"/>
      <c r="AP22" s="111">
        <f t="shared" si="36"/>
        <v>0</v>
      </c>
      <c r="AQ22" s="111">
        <f t="shared" si="19"/>
        <v>171.76749999999998</v>
      </c>
      <c r="AR22" s="111">
        <f t="shared" si="20"/>
        <v>0</v>
      </c>
      <c r="AS22" s="111">
        <f t="shared" si="21"/>
        <v>0</v>
      </c>
      <c r="AT22" s="112">
        <f t="shared" si="22"/>
        <v>171.76749999999998</v>
      </c>
    </row>
    <row r="23" spans="2:46" ht="12.75" hidden="1" customHeight="1" x14ac:dyDescent="0.2">
      <c r="B23" s="29">
        <v>5000</v>
      </c>
      <c r="C23" s="30">
        <f t="shared" si="23"/>
        <v>1045</v>
      </c>
      <c r="D23" s="30">
        <f t="shared" si="0"/>
        <v>1955</v>
      </c>
      <c r="E23" s="30">
        <f t="shared" si="1"/>
        <v>2000</v>
      </c>
      <c r="F23" s="30">
        <f t="shared" si="2"/>
        <v>0</v>
      </c>
      <c r="G23" s="30">
        <f t="shared" si="3"/>
        <v>0</v>
      </c>
      <c r="H23" s="30">
        <f t="shared" si="4"/>
        <v>114.95</v>
      </c>
      <c r="I23" s="30">
        <f t="shared" si="5"/>
        <v>234.6</v>
      </c>
      <c r="J23" s="30">
        <f t="shared" si="6"/>
        <v>280</v>
      </c>
      <c r="K23" s="30">
        <f t="shared" si="7"/>
        <v>0</v>
      </c>
      <c r="L23" s="49"/>
      <c r="M23" s="50">
        <f t="shared" si="8"/>
        <v>5000</v>
      </c>
      <c r="N23" s="122">
        <v>0.11</v>
      </c>
      <c r="O23" s="128">
        <f t="shared" si="9"/>
        <v>550</v>
      </c>
      <c r="P23" s="129">
        <f t="shared" si="24"/>
        <v>365.12</v>
      </c>
      <c r="Q23" s="33"/>
      <c r="R23" s="141">
        <f t="shared" si="10"/>
        <v>0.12590999999999999</v>
      </c>
      <c r="S23" s="147">
        <f t="shared" si="11"/>
        <v>629.54999999999995</v>
      </c>
      <c r="T23" s="148">
        <f t="shared" si="25"/>
        <v>347.22124999999994</v>
      </c>
      <c r="U23" s="53"/>
      <c r="V23" s="54">
        <f t="shared" si="12"/>
        <v>79.549999999999955</v>
      </c>
      <c r="W23" s="54">
        <f t="shared" si="13"/>
        <v>-17.898750000000064</v>
      </c>
      <c r="X23" s="54">
        <f t="shared" si="14"/>
        <v>61.651249999999891</v>
      </c>
      <c r="Y23" s="33"/>
      <c r="AB23" s="96">
        <f t="shared" si="26"/>
        <v>5000</v>
      </c>
      <c r="AC23" s="97">
        <f t="shared" si="27"/>
        <v>550</v>
      </c>
      <c r="AD23" s="98">
        <f t="shared" si="28"/>
        <v>4450</v>
      </c>
      <c r="AE23" s="100"/>
      <c r="AF23" s="99">
        <f t="shared" si="37"/>
        <v>0</v>
      </c>
      <c r="AG23" s="99">
        <f t="shared" si="33"/>
        <v>0</v>
      </c>
      <c r="AH23" s="99">
        <f t="shared" si="34"/>
        <v>365.12</v>
      </c>
      <c r="AI23" s="99">
        <f t="shared" si="35"/>
        <v>0</v>
      </c>
      <c r="AJ23" s="100">
        <f>SUM(AF23:AI23)</f>
        <v>365.12</v>
      </c>
      <c r="AL23" s="108">
        <f t="shared" si="29"/>
        <v>5000</v>
      </c>
      <c r="AM23" s="109">
        <f t="shared" si="30"/>
        <v>629.54999999999995</v>
      </c>
      <c r="AN23" s="110">
        <f t="shared" si="31"/>
        <v>4370.45</v>
      </c>
      <c r="AO23" s="112"/>
      <c r="AP23" s="111">
        <f t="shared" si="36"/>
        <v>0</v>
      </c>
      <c r="AQ23" s="111">
        <f t="shared" si="19"/>
        <v>0</v>
      </c>
      <c r="AR23" s="111">
        <f t="shared" si="20"/>
        <v>347.22124999999994</v>
      </c>
      <c r="AS23" s="111">
        <f t="shared" si="21"/>
        <v>0</v>
      </c>
      <c r="AT23" s="112">
        <f>SUM(AP23:AS23)</f>
        <v>347.22124999999994</v>
      </c>
    </row>
    <row r="24" spans="2:46" ht="12.75" customHeight="1" x14ac:dyDescent="0.2">
      <c r="B24" s="37">
        <v>6101.06</v>
      </c>
      <c r="C24" s="38">
        <f t="shared" si="23"/>
        <v>1045</v>
      </c>
      <c r="D24" s="38">
        <f t="shared" si="0"/>
        <v>1955</v>
      </c>
      <c r="E24" s="38">
        <f t="shared" si="1"/>
        <v>3101.0600000000004</v>
      </c>
      <c r="F24" s="38">
        <f t="shared" si="2"/>
        <v>0</v>
      </c>
      <c r="G24" s="38">
        <f t="shared" si="3"/>
        <v>0</v>
      </c>
      <c r="H24" s="38">
        <f t="shared" si="4"/>
        <v>114.95</v>
      </c>
      <c r="I24" s="38">
        <f t="shared" si="5"/>
        <v>234.6</v>
      </c>
      <c r="J24" s="38">
        <f t="shared" si="6"/>
        <v>434.14840000000009</v>
      </c>
      <c r="K24" s="38">
        <f t="shared" si="7"/>
        <v>0</v>
      </c>
      <c r="L24" s="39" t="s">
        <v>17</v>
      </c>
      <c r="M24" s="40">
        <f t="shared" si="8"/>
        <v>6101.06</v>
      </c>
      <c r="N24" s="125">
        <v>0.11</v>
      </c>
      <c r="O24" s="126">
        <f t="shared" si="9"/>
        <v>671.11660000000006</v>
      </c>
      <c r="P24" s="127">
        <f t="shared" si="24"/>
        <v>623.87443500000006</v>
      </c>
      <c r="Q24" s="43"/>
      <c r="R24" s="144">
        <f t="shared" si="10"/>
        <v>0.12845282623019608</v>
      </c>
      <c r="S24" s="145">
        <f t="shared" si="11"/>
        <v>783.69840000000011</v>
      </c>
      <c r="T24" s="146">
        <f t="shared" si="25"/>
        <v>592.91444000000013</v>
      </c>
      <c r="U24" s="46"/>
      <c r="V24" s="47">
        <f t="shared" si="12"/>
        <v>112.58180000000004</v>
      </c>
      <c r="W24" s="47">
        <f t="shared" si="13"/>
        <v>-30.959994999999935</v>
      </c>
      <c r="X24" s="47">
        <f t="shared" si="14"/>
        <v>81.621805000000109</v>
      </c>
      <c r="Y24" s="48" t="s">
        <v>18</v>
      </c>
      <c r="AB24" s="96">
        <f t="shared" si="26"/>
        <v>6101.06</v>
      </c>
      <c r="AC24" s="97">
        <f t="shared" si="27"/>
        <v>671.11660000000006</v>
      </c>
      <c r="AD24" s="98">
        <f t="shared" si="28"/>
        <v>5429.9434000000001</v>
      </c>
      <c r="AE24" s="99"/>
      <c r="AF24" s="99">
        <f t="shared" si="37"/>
        <v>0</v>
      </c>
      <c r="AG24" s="99">
        <f t="shared" si="33"/>
        <v>0</v>
      </c>
      <c r="AH24" s="99">
        <f t="shared" si="34"/>
        <v>0</v>
      </c>
      <c r="AI24" s="99">
        <f t="shared" si="35"/>
        <v>623.87443500000006</v>
      </c>
      <c r="AJ24" s="100">
        <f t="shared" ref="AJ24:AJ32" si="38">SUM(AF24:AI24)</f>
        <v>623.87443500000006</v>
      </c>
      <c r="AL24" s="108">
        <f t="shared" si="29"/>
        <v>6101.06</v>
      </c>
      <c r="AM24" s="109">
        <f t="shared" si="30"/>
        <v>783.69840000000011</v>
      </c>
      <c r="AN24" s="110">
        <f t="shared" si="31"/>
        <v>5317.3616000000002</v>
      </c>
      <c r="AO24" s="111"/>
      <c r="AP24" s="111">
        <f t="shared" si="36"/>
        <v>0</v>
      </c>
      <c r="AQ24" s="111">
        <f t="shared" si="19"/>
        <v>0</v>
      </c>
      <c r="AR24" s="111">
        <f t="shared" si="20"/>
        <v>0</v>
      </c>
      <c r="AS24" s="111">
        <f t="shared" si="21"/>
        <v>592.91444000000013</v>
      </c>
      <c r="AT24" s="112">
        <f t="shared" ref="AT24:AT32" si="39">SUM(AP24:AS24)</f>
        <v>592.91444000000013</v>
      </c>
    </row>
    <row r="25" spans="2:46" ht="12.75" customHeight="1" x14ac:dyDescent="0.2">
      <c r="B25" s="37">
        <v>6291.73</v>
      </c>
      <c r="C25" s="38">
        <f t="shared" si="23"/>
        <v>1045</v>
      </c>
      <c r="D25" s="38">
        <f t="shared" si="0"/>
        <v>1955</v>
      </c>
      <c r="E25" s="38">
        <f t="shared" si="1"/>
        <v>3101.0600000000004</v>
      </c>
      <c r="F25" s="38">
        <f t="shared" si="2"/>
        <v>190.66999999999916</v>
      </c>
      <c r="G25" s="38">
        <f t="shared" si="3"/>
        <v>0</v>
      </c>
      <c r="H25" s="38">
        <f t="shared" si="4"/>
        <v>114.95</v>
      </c>
      <c r="I25" s="38">
        <f t="shared" si="5"/>
        <v>234.6</v>
      </c>
      <c r="J25" s="38">
        <f t="shared" si="6"/>
        <v>434.14840000000009</v>
      </c>
      <c r="K25" s="38">
        <f t="shared" si="7"/>
        <v>30.507199999999866</v>
      </c>
      <c r="L25" s="67" t="s">
        <v>19</v>
      </c>
      <c r="M25" s="68">
        <f t="shared" si="8"/>
        <v>6291.73</v>
      </c>
      <c r="N25" s="130">
        <v>0.11</v>
      </c>
      <c r="O25" s="131">
        <f t="shared" si="9"/>
        <v>692.09029999999996</v>
      </c>
      <c r="P25" s="132">
        <f t="shared" si="24"/>
        <v>670.54091750000009</v>
      </c>
      <c r="Q25" s="71"/>
      <c r="R25" s="149">
        <f t="shared" si="10"/>
        <v>0.12940885893069157</v>
      </c>
      <c r="S25" s="150">
        <f t="shared" si="11"/>
        <v>814.2056</v>
      </c>
      <c r="T25" s="151">
        <f t="shared" si="25"/>
        <v>636.95920999999987</v>
      </c>
      <c r="U25" s="74"/>
      <c r="V25" s="75">
        <f t="shared" si="12"/>
        <v>122.11530000000005</v>
      </c>
      <c r="W25" s="75">
        <f t="shared" si="13"/>
        <v>-33.581707500000221</v>
      </c>
      <c r="X25" s="75">
        <f t="shared" si="14"/>
        <v>88.533592499999827</v>
      </c>
      <c r="Y25" s="55" t="s">
        <v>18</v>
      </c>
      <c r="AB25" s="96">
        <f t="shared" si="26"/>
        <v>6291.73</v>
      </c>
      <c r="AC25" s="97">
        <f t="shared" si="27"/>
        <v>692.09029999999996</v>
      </c>
      <c r="AD25" s="98">
        <f t="shared" si="28"/>
        <v>5599.6396999999997</v>
      </c>
      <c r="AE25" s="99"/>
      <c r="AF25" s="99">
        <f t="shared" si="37"/>
        <v>0</v>
      </c>
      <c r="AG25" s="99">
        <f t="shared" si="33"/>
        <v>0</v>
      </c>
      <c r="AH25" s="99">
        <f t="shared" si="34"/>
        <v>0</v>
      </c>
      <c r="AI25" s="99">
        <f t="shared" si="35"/>
        <v>670.54091750000009</v>
      </c>
      <c r="AJ25" s="100">
        <f t="shared" si="38"/>
        <v>670.54091750000009</v>
      </c>
      <c r="AL25" s="108">
        <f t="shared" si="29"/>
        <v>6291.73</v>
      </c>
      <c r="AM25" s="109">
        <f t="shared" si="30"/>
        <v>814.2056</v>
      </c>
      <c r="AN25" s="110">
        <f t="shared" si="31"/>
        <v>5477.5243999999993</v>
      </c>
      <c r="AO25" s="111"/>
      <c r="AP25" s="111">
        <f t="shared" si="36"/>
        <v>0</v>
      </c>
      <c r="AQ25" s="111">
        <f t="shared" si="19"/>
        <v>0</v>
      </c>
      <c r="AR25" s="111">
        <f t="shared" si="20"/>
        <v>0</v>
      </c>
      <c r="AS25" s="111">
        <f t="shared" si="21"/>
        <v>636.95920999999987</v>
      </c>
      <c r="AT25" s="112">
        <f t="shared" si="39"/>
        <v>636.95920999999987</v>
      </c>
    </row>
    <row r="26" spans="2:46" ht="12.75" customHeight="1" x14ac:dyDescent="0.2">
      <c r="B26" s="29">
        <v>11069.37</v>
      </c>
      <c r="C26" s="30">
        <f t="shared" si="23"/>
        <v>1045</v>
      </c>
      <c r="D26" s="30">
        <f t="shared" si="0"/>
        <v>1955</v>
      </c>
      <c r="E26" s="30">
        <f t="shared" si="1"/>
        <v>3101.0600000000004</v>
      </c>
      <c r="F26" s="30">
        <f t="shared" si="2"/>
        <v>4968.3100000000004</v>
      </c>
      <c r="G26" s="30">
        <f t="shared" si="3"/>
        <v>0</v>
      </c>
      <c r="H26" s="30">
        <f t="shared" si="4"/>
        <v>114.95</v>
      </c>
      <c r="I26" s="30">
        <f t="shared" si="5"/>
        <v>234.6</v>
      </c>
      <c r="J26" s="30">
        <f t="shared" si="6"/>
        <v>434.14840000000009</v>
      </c>
      <c r="K26" s="30">
        <f t="shared" si="7"/>
        <v>794.92960000000005</v>
      </c>
      <c r="L26" s="56" t="s">
        <v>20</v>
      </c>
      <c r="M26" s="57">
        <f t="shared" si="8"/>
        <v>11069.37</v>
      </c>
      <c r="N26" s="133">
        <v>0.11</v>
      </c>
      <c r="O26" s="134">
        <f t="shared" si="9"/>
        <v>1217.6307000000002</v>
      </c>
      <c r="P26" s="135">
        <f t="shared" si="24"/>
        <v>1839.8683075000004</v>
      </c>
      <c r="Q26" s="60"/>
      <c r="R26" s="152">
        <f t="shared" si="10"/>
        <v>0.14261227152042077</v>
      </c>
      <c r="S26" s="153">
        <f t="shared" si="11"/>
        <v>1578.6280000000002</v>
      </c>
      <c r="T26" s="154">
        <f t="shared" si="25"/>
        <v>1740.5940500000002</v>
      </c>
      <c r="U26" s="63"/>
      <c r="V26" s="64">
        <f t="shared" si="12"/>
        <v>360.9973</v>
      </c>
      <c r="W26" s="64">
        <f t="shared" si="13"/>
        <v>-99.274257500000203</v>
      </c>
      <c r="X26" s="64">
        <f t="shared" si="14"/>
        <v>261.72304249999979</v>
      </c>
      <c r="Y26" s="60"/>
      <c r="AB26" s="96">
        <f t="shared" si="26"/>
        <v>11069.37</v>
      </c>
      <c r="AC26" s="97">
        <f t="shared" si="27"/>
        <v>1217.6307000000002</v>
      </c>
      <c r="AD26" s="98">
        <f t="shared" si="28"/>
        <v>9851.7393000000011</v>
      </c>
      <c r="AE26" s="100"/>
      <c r="AF26" s="99">
        <f t="shared" si="37"/>
        <v>0</v>
      </c>
      <c r="AG26" s="99">
        <f t="shared" si="33"/>
        <v>0</v>
      </c>
      <c r="AH26" s="99">
        <f t="shared" si="34"/>
        <v>0</v>
      </c>
      <c r="AI26" s="99">
        <f t="shared" si="35"/>
        <v>1839.8683075000004</v>
      </c>
      <c r="AJ26" s="100">
        <f t="shared" si="38"/>
        <v>1839.8683075000004</v>
      </c>
      <c r="AL26" s="108">
        <f t="shared" si="29"/>
        <v>11069.37</v>
      </c>
      <c r="AM26" s="109">
        <f t="shared" si="30"/>
        <v>1578.6280000000002</v>
      </c>
      <c r="AN26" s="110">
        <f t="shared" si="31"/>
        <v>9490.7420000000002</v>
      </c>
      <c r="AO26" s="112"/>
      <c r="AP26" s="111">
        <f t="shared" si="36"/>
        <v>0</v>
      </c>
      <c r="AQ26" s="111">
        <f t="shared" si="19"/>
        <v>0</v>
      </c>
      <c r="AR26" s="111">
        <f t="shared" si="20"/>
        <v>0</v>
      </c>
      <c r="AS26" s="111">
        <f t="shared" si="21"/>
        <v>1740.5940500000002</v>
      </c>
      <c r="AT26" s="112">
        <f t="shared" si="39"/>
        <v>1740.5940500000002</v>
      </c>
    </row>
    <row r="27" spans="2:46" ht="12.75" customHeight="1" x14ac:dyDescent="0.2">
      <c r="B27" s="29">
        <v>13196.7</v>
      </c>
      <c r="C27" s="30">
        <f t="shared" si="23"/>
        <v>1045</v>
      </c>
      <c r="D27" s="30">
        <f t="shared" si="0"/>
        <v>1955</v>
      </c>
      <c r="E27" s="30">
        <f t="shared" si="1"/>
        <v>3101.0600000000004</v>
      </c>
      <c r="F27" s="30">
        <f t="shared" si="2"/>
        <v>7095.64</v>
      </c>
      <c r="G27" s="30">
        <f t="shared" si="3"/>
        <v>0</v>
      </c>
      <c r="H27" s="30">
        <f t="shared" si="4"/>
        <v>114.95</v>
      </c>
      <c r="I27" s="30">
        <f t="shared" si="5"/>
        <v>234.6</v>
      </c>
      <c r="J27" s="30">
        <f t="shared" si="6"/>
        <v>434.14840000000009</v>
      </c>
      <c r="K27" s="30">
        <f t="shared" si="7"/>
        <v>1135.3024</v>
      </c>
      <c r="L27" s="76" t="s">
        <v>21</v>
      </c>
      <c r="M27" s="77">
        <f t="shared" si="8"/>
        <v>13196.7</v>
      </c>
      <c r="N27" s="136">
        <v>0.11</v>
      </c>
      <c r="O27" s="137">
        <f t="shared" si="9"/>
        <v>1451.6370000000002</v>
      </c>
      <c r="P27" s="138">
        <f t="shared" si="24"/>
        <v>2360.5323250000001</v>
      </c>
      <c r="Q27" s="80"/>
      <c r="R27" s="155">
        <f t="shared" si="10"/>
        <v>0.14541520228541985</v>
      </c>
      <c r="S27" s="156">
        <f t="shared" si="11"/>
        <v>1919.0008000000003</v>
      </c>
      <c r="T27" s="157">
        <f t="shared" si="25"/>
        <v>2232.0072800000003</v>
      </c>
      <c r="U27" s="83"/>
      <c r="V27" s="84">
        <f t="shared" si="12"/>
        <v>467.36380000000008</v>
      </c>
      <c r="W27" s="84">
        <f t="shared" si="13"/>
        <v>-128.52504499999986</v>
      </c>
      <c r="X27" s="84">
        <f t="shared" si="14"/>
        <v>338.83875500000022</v>
      </c>
      <c r="Y27" s="65"/>
      <c r="AB27" s="96">
        <f t="shared" si="26"/>
        <v>13196.7</v>
      </c>
      <c r="AC27" s="97">
        <f t="shared" si="27"/>
        <v>1451.6370000000002</v>
      </c>
      <c r="AD27" s="98">
        <f t="shared" si="28"/>
        <v>11745.063</v>
      </c>
      <c r="AE27" s="100"/>
      <c r="AF27" s="99">
        <f t="shared" si="37"/>
        <v>0</v>
      </c>
      <c r="AG27" s="99">
        <f t="shared" si="33"/>
        <v>0</v>
      </c>
      <c r="AH27" s="99">
        <f t="shared" si="34"/>
        <v>0</v>
      </c>
      <c r="AI27" s="99">
        <f t="shared" si="35"/>
        <v>2360.5323250000001</v>
      </c>
      <c r="AJ27" s="100">
        <f t="shared" si="38"/>
        <v>2360.5323250000001</v>
      </c>
      <c r="AL27" s="108">
        <f t="shared" si="29"/>
        <v>13196.7</v>
      </c>
      <c r="AM27" s="109">
        <f t="shared" si="30"/>
        <v>1919.0008000000003</v>
      </c>
      <c r="AN27" s="110">
        <f t="shared" si="31"/>
        <v>11277.699200000001</v>
      </c>
      <c r="AO27" s="112"/>
      <c r="AP27" s="111">
        <f t="shared" si="36"/>
        <v>0</v>
      </c>
      <c r="AQ27" s="111">
        <f t="shared" si="19"/>
        <v>0</v>
      </c>
      <c r="AR27" s="111">
        <f t="shared" si="20"/>
        <v>0</v>
      </c>
      <c r="AS27" s="111">
        <f t="shared" si="21"/>
        <v>2232.0072800000003</v>
      </c>
      <c r="AT27" s="112">
        <f t="shared" si="39"/>
        <v>2232.0072800000003</v>
      </c>
    </row>
    <row r="28" spans="2:46" ht="12.75" customHeight="1" x14ac:dyDescent="0.2">
      <c r="B28" s="29">
        <v>16454.57</v>
      </c>
      <c r="C28" s="30">
        <f t="shared" si="23"/>
        <v>1045</v>
      </c>
      <c r="D28" s="30">
        <f t="shared" si="0"/>
        <v>1955</v>
      </c>
      <c r="E28" s="30">
        <f t="shared" si="1"/>
        <v>3101.0600000000004</v>
      </c>
      <c r="F28" s="30">
        <f t="shared" si="2"/>
        <v>10353.509999999998</v>
      </c>
      <c r="G28" s="30">
        <f t="shared" si="3"/>
        <v>0</v>
      </c>
      <c r="H28" s="30">
        <f t="shared" si="4"/>
        <v>114.95</v>
      </c>
      <c r="I28" s="30">
        <f t="shared" si="5"/>
        <v>234.6</v>
      </c>
      <c r="J28" s="30">
        <f t="shared" si="6"/>
        <v>434.14840000000009</v>
      </c>
      <c r="K28" s="30">
        <f t="shared" si="7"/>
        <v>1656.5615999999998</v>
      </c>
      <c r="L28" s="56" t="s">
        <v>22</v>
      </c>
      <c r="M28" s="57">
        <f t="shared" si="8"/>
        <v>16454.57</v>
      </c>
      <c r="N28" s="133">
        <v>0.11</v>
      </c>
      <c r="O28" s="134">
        <f t="shared" si="9"/>
        <v>1810.0027</v>
      </c>
      <c r="P28" s="135">
        <f t="shared" si="24"/>
        <v>3157.8960075</v>
      </c>
      <c r="Q28" s="60"/>
      <c r="R28" s="152">
        <f t="shared" si="10"/>
        <v>0.14830287269737222</v>
      </c>
      <c r="S28" s="153">
        <f t="shared" si="11"/>
        <v>2440.2599999999998</v>
      </c>
      <c r="T28" s="154">
        <f t="shared" si="25"/>
        <v>2984.5752499999999</v>
      </c>
      <c r="U28" s="63"/>
      <c r="V28" s="64">
        <f t="shared" si="12"/>
        <v>630.25729999999976</v>
      </c>
      <c r="W28" s="64">
        <f t="shared" si="13"/>
        <v>-173.32075750000013</v>
      </c>
      <c r="X28" s="64">
        <f t="shared" si="14"/>
        <v>456.93654249999963</v>
      </c>
      <c r="Y28" s="60"/>
      <c r="AB28" s="96">
        <f t="shared" si="26"/>
        <v>16454.57</v>
      </c>
      <c r="AC28" s="97">
        <f t="shared" si="27"/>
        <v>1810.0027</v>
      </c>
      <c r="AD28" s="98">
        <f t="shared" si="28"/>
        <v>14644.567299999999</v>
      </c>
      <c r="AE28" s="100"/>
      <c r="AF28" s="99">
        <f t="shared" si="37"/>
        <v>0</v>
      </c>
      <c r="AG28" s="99">
        <f t="shared" si="33"/>
        <v>0</v>
      </c>
      <c r="AH28" s="99">
        <f t="shared" si="34"/>
        <v>0</v>
      </c>
      <c r="AI28" s="99">
        <f t="shared" si="35"/>
        <v>3157.8960075</v>
      </c>
      <c r="AJ28" s="100">
        <f t="shared" si="38"/>
        <v>3157.8960075</v>
      </c>
      <c r="AL28" s="108">
        <f t="shared" si="29"/>
        <v>16454.57</v>
      </c>
      <c r="AM28" s="109">
        <f t="shared" si="30"/>
        <v>2440.2599999999998</v>
      </c>
      <c r="AN28" s="110">
        <f t="shared" si="31"/>
        <v>14014.31</v>
      </c>
      <c r="AO28" s="112"/>
      <c r="AP28" s="111">
        <f t="shared" si="36"/>
        <v>0</v>
      </c>
      <c r="AQ28" s="111">
        <f t="shared" si="19"/>
        <v>0</v>
      </c>
      <c r="AR28" s="111">
        <f t="shared" si="20"/>
        <v>0</v>
      </c>
      <c r="AS28" s="111">
        <f t="shared" si="21"/>
        <v>2984.5752499999999</v>
      </c>
      <c r="AT28" s="112">
        <f t="shared" si="39"/>
        <v>2984.5752499999999</v>
      </c>
    </row>
    <row r="29" spans="2:46" ht="12" hidden="1" customHeight="1" x14ac:dyDescent="0.2">
      <c r="B29" s="29">
        <v>25000</v>
      </c>
      <c r="C29" s="30">
        <f t="shared" si="23"/>
        <v>1045</v>
      </c>
      <c r="D29" s="30">
        <f t="shared" si="0"/>
        <v>1955</v>
      </c>
      <c r="E29" s="30">
        <f t="shared" si="1"/>
        <v>3101.0600000000004</v>
      </c>
      <c r="F29" s="30">
        <f t="shared" si="2"/>
        <v>18898.939999999999</v>
      </c>
      <c r="G29" s="30">
        <f t="shared" si="3"/>
        <v>0</v>
      </c>
      <c r="H29" s="30">
        <f t="shared" si="4"/>
        <v>114.95</v>
      </c>
      <c r="I29" s="30">
        <f t="shared" si="5"/>
        <v>234.6</v>
      </c>
      <c r="J29" s="30">
        <f t="shared" si="6"/>
        <v>434.14840000000009</v>
      </c>
      <c r="K29" s="30">
        <f t="shared" si="7"/>
        <v>3023.8303999999998</v>
      </c>
      <c r="L29" s="49"/>
      <c r="M29" s="50">
        <f t="shared" si="8"/>
        <v>25000</v>
      </c>
      <c r="N29" s="122">
        <v>0.11</v>
      </c>
      <c r="O29" s="128">
        <f t="shared" si="9"/>
        <v>2750</v>
      </c>
      <c r="P29" s="129">
        <f t="shared" si="24"/>
        <v>5249.3900000000012</v>
      </c>
      <c r="Q29" s="33"/>
      <c r="R29" s="141">
        <f t="shared" si="10"/>
        <v>0.152301152</v>
      </c>
      <c r="S29" s="147">
        <f t="shared" si="11"/>
        <v>3807.5288</v>
      </c>
      <c r="T29" s="148">
        <f t="shared" si="25"/>
        <v>4958.5695800000012</v>
      </c>
      <c r="U29" s="53"/>
      <c r="V29" s="54">
        <f t="shared" si="12"/>
        <v>1057.5288</v>
      </c>
      <c r="W29" s="54">
        <f t="shared" si="13"/>
        <v>-290.82042000000001</v>
      </c>
      <c r="X29" s="54">
        <f t="shared" si="14"/>
        <v>766.70838000000003</v>
      </c>
      <c r="Y29" s="33"/>
      <c r="AB29" s="96">
        <f t="shared" si="26"/>
        <v>25000</v>
      </c>
      <c r="AC29" s="97">
        <f t="shared" si="27"/>
        <v>2750</v>
      </c>
      <c r="AD29" s="98">
        <f t="shared" si="28"/>
        <v>22250</v>
      </c>
      <c r="AE29" s="100"/>
      <c r="AF29" s="99">
        <f t="shared" si="37"/>
        <v>0</v>
      </c>
      <c r="AG29" s="99">
        <f t="shared" si="33"/>
        <v>0</v>
      </c>
      <c r="AH29" s="99">
        <f t="shared" si="34"/>
        <v>0</v>
      </c>
      <c r="AI29" s="99">
        <f t="shared" si="35"/>
        <v>5249.3900000000012</v>
      </c>
      <c r="AJ29" s="100">
        <f t="shared" si="38"/>
        <v>5249.3900000000012</v>
      </c>
      <c r="AL29" s="108">
        <f t="shared" si="29"/>
        <v>25000</v>
      </c>
      <c r="AM29" s="109">
        <f t="shared" si="30"/>
        <v>3807.5288</v>
      </c>
      <c r="AN29" s="110">
        <f t="shared" si="31"/>
        <v>21192.4712</v>
      </c>
      <c r="AO29" s="112"/>
      <c r="AP29" s="111">
        <f t="shared" si="36"/>
        <v>0</v>
      </c>
      <c r="AQ29" s="111">
        <f t="shared" si="19"/>
        <v>0</v>
      </c>
      <c r="AR29" s="111">
        <f t="shared" si="20"/>
        <v>0</v>
      </c>
      <c r="AS29" s="111">
        <f t="shared" si="21"/>
        <v>4958.5695800000012</v>
      </c>
      <c r="AT29" s="112">
        <f t="shared" si="39"/>
        <v>4958.5695800000012</v>
      </c>
    </row>
    <row r="30" spans="2:46" ht="12.75" hidden="1" customHeight="1" x14ac:dyDescent="0.2">
      <c r="B30" s="29">
        <v>30000</v>
      </c>
      <c r="C30" s="30">
        <f t="shared" si="23"/>
        <v>1045</v>
      </c>
      <c r="D30" s="30">
        <f t="shared" si="0"/>
        <v>1955</v>
      </c>
      <c r="E30" s="30">
        <f t="shared" si="1"/>
        <v>3101.0600000000004</v>
      </c>
      <c r="F30" s="30">
        <f t="shared" si="2"/>
        <v>23898.94</v>
      </c>
      <c r="G30" s="30">
        <f t="shared" si="3"/>
        <v>0</v>
      </c>
      <c r="H30" s="30">
        <f t="shared" si="4"/>
        <v>114.95</v>
      </c>
      <c r="I30" s="30">
        <f t="shared" si="5"/>
        <v>234.6</v>
      </c>
      <c r="J30" s="30">
        <f t="shared" si="6"/>
        <v>434.14840000000009</v>
      </c>
      <c r="K30" s="30">
        <f t="shared" si="7"/>
        <v>3823.8303999999998</v>
      </c>
      <c r="L30" s="49"/>
      <c r="M30" s="50">
        <f t="shared" si="8"/>
        <v>30000</v>
      </c>
      <c r="N30" s="122">
        <v>0.11</v>
      </c>
      <c r="O30" s="128">
        <f t="shared" si="9"/>
        <v>3300</v>
      </c>
      <c r="P30" s="129">
        <f t="shared" si="24"/>
        <v>6473.1400000000012</v>
      </c>
      <c r="Q30" s="33"/>
      <c r="R30" s="141">
        <f t="shared" si="10"/>
        <v>0.15358429333333334</v>
      </c>
      <c r="S30" s="147">
        <f t="shared" si="11"/>
        <v>4607.5288</v>
      </c>
      <c r="T30" s="148">
        <f t="shared" si="25"/>
        <v>6113.5695800000012</v>
      </c>
      <c r="U30" s="53"/>
      <c r="V30" s="54">
        <f t="shared" si="12"/>
        <v>1307.5288</v>
      </c>
      <c r="W30" s="54">
        <f t="shared" si="13"/>
        <v>-359.57042000000001</v>
      </c>
      <c r="X30" s="54">
        <f t="shared" si="14"/>
        <v>947.95838000000003</v>
      </c>
      <c r="Y30" s="33"/>
      <c r="AB30" s="96">
        <f t="shared" si="26"/>
        <v>30000</v>
      </c>
      <c r="AC30" s="97">
        <f t="shared" si="27"/>
        <v>3300</v>
      </c>
      <c r="AD30" s="98">
        <f t="shared" si="28"/>
        <v>26700</v>
      </c>
      <c r="AE30" s="100"/>
      <c r="AF30" s="99">
        <f t="shared" si="37"/>
        <v>0</v>
      </c>
      <c r="AG30" s="99">
        <f t="shared" si="33"/>
        <v>0</v>
      </c>
      <c r="AH30" s="99">
        <f t="shared" si="34"/>
        <v>0</v>
      </c>
      <c r="AI30" s="99">
        <f t="shared" si="35"/>
        <v>6473.1400000000012</v>
      </c>
      <c r="AJ30" s="100">
        <f t="shared" si="38"/>
        <v>6473.1400000000012</v>
      </c>
      <c r="AL30" s="108">
        <f t="shared" si="29"/>
        <v>30000</v>
      </c>
      <c r="AM30" s="109">
        <f t="shared" si="30"/>
        <v>4607.5288</v>
      </c>
      <c r="AN30" s="110">
        <f t="shared" si="31"/>
        <v>25392.4712</v>
      </c>
      <c r="AO30" s="112"/>
      <c r="AP30" s="111">
        <f t="shared" si="36"/>
        <v>0</v>
      </c>
      <c r="AQ30" s="111">
        <f t="shared" si="19"/>
        <v>0</v>
      </c>
      <c r="AR30" s="111">
        <f t="shared" si="20"/>
        <v>0</v>
      </c>
      <c r="AS30" s="111">
        <f t="shared" si="21"/>
        <v>6113.5695800000012</v>
      </c>
      <c r="AT30" s="112">
        <f t="shared" si="39"/>
        <v>6113.5695800000012</v>
      </c>
    </row>
    <row r="31" spans="2:46" ht="13.5" hidden="1" customHeight="1" x14ac:dyDescent="0.2">
      <c r="B31" s="29">
        <v>35000</v>
      </c>
      <c r="C31" s="30">
        <f t="shared" si="23"/>
        <v>1045</v>
      </c>
      <c r="D31" s="30">
        <f t="shared" si="0"/>
        <v>1955</v>
      </c>
      <c r="E31" s="30">
        <f t="shared" si="1"/>
        <v>3101.0600000000004</v>
      </c>
      <c r="F31" s="30">
        <f t="shared" si="2"/>
        <v>28898.94</v>
      </c>
      <c r="G31" s="30">
        <f t="shared" si="3"/>
        <v>0</v>
      </c>
      <c r="H31" s="30">
        <f t="shared" si="4"/>
        <v>114.95</v>
      </c>
      <c r="I31" s="30">
        <f t="shared" si="5"/>
        <v>234.6</v>
      </c>
      <c r="J31" s="30">
        <f t="shared" si="6"/>
        <v>434.14840000000009</v>
      </c>
      <c r="K31" s="30">
        <f t="shared" si="7"/>
        <v>4623.8303999999998</v>
      </c>
      <c r="L31" s="49"/>
      <c r="M31" s="50">
        <f t="shared" si="8"/>
        <v>35000</v>
      </c>
      <c r="N31" s="122">
        <v>0.11</v>
      </c>
      <c r="O31" s="128">
        <f t="shared" si="9"/>
        <v>3850</v>
      </c>
      <c r="P31" s="129">
        <f t="shared" si="24"/>
        <v>7696.89</v>
      </c>
      <c r="Q31" s="33"/>
      <c r="R31" s="141">
        <f t="shared" si="10"/>
        <v>0.15450082285714287</v>
      </c>
      <c r="S31" s="147">
        <f t="shared" si="11"/>
        <v>5407.5288</v>
      </c>
      <c r="T31" s="148">
        <f t="shared" si="25"/>
        <v>7268.5695800000012</v>
      </c>
      <c r="U31" s="53"/>
      <c r="V31" s="54">
        <f t="shared" si="12"/>
        <v>1557.5288</v>
      </c>
      <c r="W31" s="54">
        <f t="shared" si="13"/>
        <v>-428.3204199999991</v>
      </c>
      <c r="X31" s="54">
        <f t="shared" si="14"/>
        <v>1129.2083800000009</v>
      </c>
      <c r="Y31" s="33"/>
      <c r="AB31" s="96">
        <f t="shared" si="26"/>
        <v>35000</v>
      </c>
      <c r="AC31" s="97">
        <f t="shared" si="27"/>
        <v>3850</v>
      </c>
      <c r="AD31" s="98">
        <f t="shared" si="28"/>
        <v>31150</v>
      </c>
      <c r="AE31" s="100"/>
      <c r="AF31" s="99">
        <f t="shared" si="37"/>
        <v>0</v>
      </c>
      <c r="AG31" s="99">
        <f t="shared" si="33"/>
        <v>0</v>
      </c>
      <c r="AH31" s="99">
        <f t="shared" si="34"/>
        <v>0</v>
      </c>
      <c r="AI31" s="99">
        <f t="shared" si="35"/>
        <v>7696.89</v>
      </c>
      <c r="AJ31" s="100">
        <f t="shared" si="38"/>
        <v>7696.89</v>
      </c>
      <c r="AL31" s="108">
        <f t="shared" si="29"/>
        <v>35000</v>
      </c>
      <c r="AM31" s="109">
        <f t="shared" si="30"/>
        <v>5407.5288</v>
      </c>
      <c r="AN31" s="110">
        <f t="shared" si="31"/>
        <v>29592.4712</v>
      </c>
      <c r="AO31" s="112"/>
      <c r="AP31" s="111">
        <f t="shared" si="36"/>
        <v>0</v>
      </c>
      <c r="AQ31" s="111">
        <f t="shared" si="19"/>
        <v>0</v>
      </c>
      <c r="AR31" s="111">
        <f t="shared" si="20"/>
        <v>0</v>
      </c>
      <c r="AS31" s="111">
        <f t="shared" si="21"/>
        <v>7268.5695800000012</v>
      </c>
      <c r="AT31" s="112">
        <f t="shared" si="39"/>
        <v>7268.5695800000012</v>
      </c>
    </row>
    <row r="32" spans="2:46" ht="12.75" x14ac:dyDescent="0.2">
      <c r="B32" s="37">
        <v>39239.32</v>
      </c>
      <c r="C32" s="38">
        <f t="shared" si="23"/>
        <v>1045</v>
      </c>
      <c r="D32" s="38">
        <f t="shared" si="0"/>
        <v>1955</v>
      </c>
      <c r="E32" s="38">
        <f t="shared" si="1"/>
        <v>3101.0600000000004</v>
      </c>
      <c r="F32" s="38">
        <f t="shared" si="2"/>
        <v>33138.26</v>
      </c>
      <c r="G32" s="38">
        <f t="shared" si="3"/>
        <v>0</v>
      </c>
      <c r="H32" s="38">
        <f t="shared" si="4"/>
        <v>114.95</v>
      </c>
      <c r="I32" s="38">
        <f t="shared" si="5"/>
        <v>234.6</v>
      </c>
      <c r="J32" s="38">
        <f t="shared" si="6"/>
        <v>434.14840000000009</v>
      </c>
      <c r="K32" s="38">
        <f t="shared" si="7"/>
        <v>5302.1216000000004</v>
      </c>
      <c r="L32" s="67" t="s">
        <v>23</v>
      </c>
      <c r="M32" s="68">
        <f t="shared" si="8"/>
        <v>39239.32</v>
      </c>
      <c r="N32" s="130">
        <v>0.11</v>
      </c>
      <c r="O32" s="131">
        <f t="shared" si="9"/>
        <v>4316.3252000000002</v>
      </c>
      <c r="P32" s="132">
        <f t="shared" si="24"/>
        <v>8734.4635699999999</v>
      </c>
      <c r="Q32" s="71"/>
      <c r="R32" s="149">
        <f t="shared" si="10"/>
        <v>0.15509494048316844</v>
      </c>
      <c r="S32" s="150">
        <f t="shared" si="11"/>
        <v>6085.8200000000006</v>
      </c>
      <c r="T32" s="151">
        <f t="shared" si="25"/>
        <v>8247.8525000000009</v>
      </c>
      <c r="U32" s="74"/>
      <c r="V32" s="75">
        <f t="shared" si="12"/>
        <v>1769.4948000000004</v>
      </c>
      <c r="W32" s="75">
        <f t="shared" si="13"/>
        <v>-486.61106999999902</v>
      </c>
      <c r="X32" s="75">
        <f t="shared" si="14"/>
        <v>1282.8837300000014</v>
      </c>
      <c r="Y32" s="55" t="s">
        <v>23</v>
      </c>
      <c r="AB32" s="96">
        <f t="shared" si="26"/>
        <v>39239.32</v>
      </c>
      <c r="AC32" s="97">
        <f t="shared" si="27"/>
        <v>4316.3252000000002</v>
      </c>
      <c r="AD32" s="98">
        <f t="shared" si="28"/>
        <v>34922.9948</v>
      </c>
      <c r="AE32" s="99"/>
      <c r="AF32" s="99">
        <f t="shared" si="37"/>
        <v>0</v>
      </c>
      <c r="AG32" s="99">
        <f t="shared" si="33"/>
        <v>0</v>
      </c>
      <c r="AH32" s="99">
        <f t="shared" si="34"/>
        <v>0</v>
      </c>
      <c r="AI32" s="99">
        <f t="shared" si="35"/>
        <v>8734.4635699999999</v>
      </c>
      <c r="AJ32" s="100">
        <f t="shared" si="38"/>
        <v>8734.4635699999999</v>
      </c>
      <c r="AL32" s="108">
        <f t="shared" si="29"/>
        <v>39239.32</v>
      </c>
      <c r="AM32" s="109">
        <f t="shared" si="30"/>
        <v>6085.8200000000006</v>
      </c>
      <c r="AN32" s="110">
        <f t="shared" si="31"/>
        <v>33153.5</v>
      </c>
      <c r="AO32" s="111"/>
      <c r="AP32" s="111">
        <f t="shared" si="36"/>
        <v>0</v>
      </c>
      <c r="AQ32" s="111">
        <f t="shared" si="19"/>
        <v>0</v>
      </c>
      <c r="AR32" s="111">
        <f t="shared" si="20"/>
        <v>0</v>
      </c>
      <c r="AS32" s="111">
        <f t="shared" si="21"/>
        <v>8247.8525000000009</v>
      </c>
      <c r="AT32" s="112">
        <f t="shared" si="39"/>
        <v>8247.8525000000009</v>
      </c>
    </row>
    <row r="33" spans="2:46" ht="12.75" x14ac:dyDescent="0.2">
      <c r="L33" s="33"/>
      <c r="M33" s="33"/>
      <c r="N33" s="114"/>
      <c r="O33" s="115"/>
      <c r="P33" s="139"/>
      <c r="Q33" s="33"/>
      <c r="R33" s="114"/>
      <c r="S33" s="115"/>
      <c r="T33" s="139"/>
      <c r="U33" s="33"/>
      <c r="V33" s="21"/>
      <c r="W33" s="21"/>
      <c r="X33" s="21"/>
      <c r="Y33" s="33"/>
      <c r="AB33" s="90"/>
      <c r="AC33" s="90"/>
      <c r="AD33" s="90"/>
      <c r="AE33" s="90"/>
      <c r="AF33" s="90"/>
      <c r="AG33" s="90"/>
      <c r="AH33" s="90"/>
      <c r="AI33" s="90"/>
      <c r="AJ33" s="90"/>
      <c r="AL33" s="102"/>
      <c r="AM33" s="102"/>
      <c r="AN33" s="102"/>
      <c r="AO33" s="102"/>
      <c r="AP33" s="102"/>
      <c r="AQ33" s="102"/>
      <c r="AR33" s="102"/>
      <c r="AS33" s="102"/>
      <c r="AT33" s="102"/>
    </row>
    <row r="34" spans="2:46" ht="15.75" customHeight="1" x14ac:dyDescent="0.2">
      <c r="AB34" s="90"/>
      <c r="AC34" s="90"/>
      <c r="AD34" s="90"/>
      <c r="AE34" s="90"/>
      <c r="AF34" s="90"/>
      <c r="AG34" s="90"/>
      <c r="AH34" s="90"/>
      <c r="AI34" s="90"/>
      <c r="AJ34" s="90"/>
      <c r="AL34" s="102"/>
      <c r="AM34" s="102"/>
      <c r="AN34" s="102"/>
      <c r="AO34" s="102"/>
      <c r="AP34" s="102"/>
      <c r="AQ34" s="102"/>
      <c r="AR34" s="102"/>
      <c r="AS34" s="102"/>
      <c r="AT34" s="102"/>
    </row>
    <row r="35" spans="2:46" ht="12.75" x14ac:dyDescent="0.2">
      <c r="B35" s="29">
        <f>M11</f>
        <v>6101.06</v>
      </c>
      <c r="C35" s="30">
        <f>$C$15</f>
        <v>1045</v>
      </c>
      <c r="D35" s="30">
        <f>IF(B35&lt;=$C$15,0,(IF(B35&lt;=$D$15,B35-$C$15,(IF(B35&gt;$D$15,$D$15-$C$15,0)))))</f>
        <v>1955</v>
      </c>
      <c r="E35" s="30">
        <f>IF(B35&lt;=$D$15,0,(IF(B35&lt;=$E$15,B35-$D$15,(IF(B35&gt;$E$15,$E$15-$D$15,0)))))</f>
        <v>3101.0600000000004</v>
      </c>
      <c r="F35" s="30">
        <f>IF(B35&lt;=$E$15,0,B35-$E$15)</f>
        <v>0</v>
      </c>
      <c r="G35" s="30">
        <f>B35-C35-D35-E35-F35</f>
        <v>0</v>
      </c>
      <c r="H35" s="30">
        <f>C35*$H$15</f>
        <v>114.95</v>
      </c>
      <c r="I35" s="30">
        <f>D35*$I$15</f>
        <v>234.6</v>
      </c>
      <c r="J35" s="30">
        <f>E35*$J$15</f>
        <v>434.14840000000009</v>
      </c>
      <c r="K35" s="30">
        <f>F35*$K$15</f>
        <v>0</v>
      </c>
      <c r="L35" s="30"/>
      <c r="M35" s="66"/>
      <c r="AB35" s="96">
        <f>M11</f>
        <v>6101.06</v>
      </c>
      <c r="AC35" s="101">
        <f>O11</f>
        <v>671.11660000000006</v>
      </c>
      <c r="AD35" s="98">
        <f>AB35-AC35</f>
        <v>5429.9434000000001</v>
      </c>
      <c r="AE35" s="100"/>
      <c r="AF35" s="99">
        <f t="shared" ref="AF35" si="40">IF(AD35&lt;=$AF$15,(AD35*$AF$13)-$AF$11,0)</f>
        <v>0</v>
      </c>
      <c r="AG35" s="99">
        <f t="shared" ref="AG35" si="41">IF($AD35&lt;=$AF$15,0,IF(AD35&lt;=$AG$15,(AD35*$AG$13)-$AG$11,0))</f>
        <v>0</v>
      </c>
      <c r="AH35" s="99">
        <f t="shared" ref="AH35" si="42">IF(AD35&lt;=$AG$15,0,IF(AD35&lt;=$AH$15,(AD35*$AH$13)-$AH$11,0))</f>
        <v>0</v>
      </c>
      <c r="AI35" s="99">
        <f t="shared" ref="AI35" si="43">IF(AD35&lt;=$AH$15,0,IF(AD35&lt;=$AI$15,(AD35*$AI$13)-$AI$11,0))</f>
        <v>623.87443500000006</v>
      </c>
      <c r="AJ35" s="100">
        <f t="shared" ref="AJ35" si="44">SUM(AF35:AI35)</f>
        <v>623.87443500000006</v>
      </c>
      <c r="AL35" s="108">
        <f>M11</f>
        <v>6101.06</v>
      </c>
      <c r="AM35" s="113">
        <f>S11</f>
        <v>783.69840000000011</v>
      </c>
      <c r="AN35" s="110">
        <f>AL35-AM35</f>
        <v>5317.3616000000002</v>
      </c>
      <c r="AO35" s="112"/>
      <c r="AP35" s="111">
        <f t="shared" ref="AP35" si="45">IF(AN35&lt;=$AF$15,(AN35*$AF$13)-$AF$11,0)</f>
        <v>0</v>
      </c>
      <c r="AQ35" s="111">
        <f t="shared" ref="AQ35" si="46">IF($AD35&lt;=$AF$15,0,IF(AN35&lt;=$AG$15,(AN35*$AG$13)-$AG$11,0))</f>
        <v>0</v>
      </c>
      <c r="AR35" s="111">
        <f t="shared" ref="AR35" si="47">IF(AN35&lt;=$AG$15,0,IF(AN35&lt;=$AH$15,(AN35*$AH$13)-$AH$11,0))</f>
        <v>0</v>
      </c>
      <c r="AS35" s="111">
        <f t="shared" ref="AS35" si="48">IF(AN35&lt;=$AH$15,0,IF(AN35&lt;=$AI$15,(AN35*$AI$13)-$AI$11,0))</f>
        <v>592.91444000000013</v>
      </c>
      <c r="AT35" s="112">
        <f t="shared" ref="AT35" si="49">SUM(AP35:AS35)</f>
        <v>592.91444000000013</v>
      </c>
    </row>
    <row r="36" spans="2:46" ht="15.75" customHeight="1" x14ac:dyDescent="0.2">
      <c r="AB36" s="90"/>
      <c r="AC36" s="90"/>
      <c r="AD36" s="90"/>
      <c r="AE36" s="90"/>
      <c r="AF36" s="90"/>
      <c r="AG36" s="90"/>
      <c r="AH36" s="90"/>
      <c r="AI36" s="90"/>
      <c r="AJ36" s="90"/>
      <c r="AL36" s="102"/>
      <c r="AM36" s="102"/>
      <c r="AN36" s="102"/>
      <c r="AO36" s="102"/>
      <c r="AP36" s="102"/>
      <c r="AQ36" s="102"/>
      <c r="AR36" s="102"/>
      <c r="AS36" s="102"/>
      <c r="AT36" s="102"/>
    </row>
    <row r="37" spans="2:46" ht="12.75" x14ac:dyDescent="0.2">
      <c r="B37" s="4"/>
      <c r="AB37" s="90"/>
      <c r="AC37" s="90"/>
      <c r="AD37" s="90"/>
      <c r="AE37" s="90"/>
      <c r="AF37" s="90"/>
      <c r="AG37" s="90"/>
      <c r="AH37" s="90"/>
      <c r="AI37" s="90"/>
      <c r="AJ37" s="90"/>
      <c r="AL37" s="102"/>
      <c r="AM37" s="102"/>
      <c r="AN37" s="102"/>
      <c r="AO37" s="102"/>
      <c r="AP37" s="102"/>
      <c r="AQ37" s="102"/>
      <c r="AR37" s="102"/>
      <c r="AS37" s="102"/>
      <c r="AT37" s="102"/>
    </row>
    <row r="38" spans="2:46" ht="15.75" customHeight="1" x14ac:dyDescent="0.2">
      <c r="AB38" s="90"/>
      <c r="AC38" s="90"/>
      <c r="AD38" s="90"/>
      <c r="AE38" s="90" t="s">
        <v>42</v>
      </c>
      <c r="AF38" s="90"/>
      <c r="AG38" s="90"/>
      <c r="AH38" s="90"/>
      <c r="AI38" s="90"/>
      <c r="AJ38" s="90"/>
      <c r="AL38" s="102"/>
      <c r="AM38" s="102"/>
      <c r="AN38" s="102"/>
      <c r="AO38" s="102"/>
      <c r="AP38" s="102"/>
      <c r="AQ38" s="102"/>
      <c r="AR38" s="102"/>
      <c r="AS38" s="102"/>
      <c r="AT38" s="102"/>
    </row>
    <row r="39" spans="2:46" ht="12.75" x14ac:dyDescent="0.2">
      <c r="B39" s="4"/>
    </row>
    <row r="41" spans="2:46" ht="12.75" x14ac:dyDescent="0.2"/>
    <row r="42" spans="2:46" ht="12.75" x14ac:dyDescent="0.2"/>
    <row r="66" spans="2:4" ht="48" x14ac:dyDescent="0.2">
      <c r="B66" s="86" t="s">
        <v>24</v>
      </c>
      <c r="C66"/>
      <c r="D66"/>
    </row>
    <row r="67" spans="2:4" ht="13.5" thickBot="1" x14ac:dyDescent="0.25">
      <c r="B67" s="87"/>
      <c r="C67"/>
      <c r="D67"/>
    </row>
    <row r="68" spans="2:4" ht="39" thickBot="1" x14ac:dyDescent="0.25">
      <c r="B68" s="88" t="s">
        <v>25</v>
      </c>
      <c r="C68" s="88" t="s">
        <v>26</v>
      </c>
      <c r="D68" s="88" t="s">
        <v>27</v>
      </c>
    </row>
    <row r="69" spans="2:4" ht="13.5" thickBot="1" x14ac:dyDescent="0.25">
      <c r="B69" s="89" t="s">
        <v>28</v>
      </c>
      <c r="C69" s="89" t="s">
        <v>29</v>
      </c>
      <c r="D69" s="89" t="s">
        <v>29</v>
      </c>
    </row>
    <row r="70" spans="2:4" ht="26.25" thickBot="1" x14ac:dyDescent="0.25">
      <c r="B70" s="89" t="s">
        <v>30</v>
      </c>
      <c r="C70" s="89">
        <v>7.5</v>
      </c>
      <c r="D70" s="89">
        <v>142.80000000000001</v>
      </c>
    </row>
    <row r="71" spans="2:4" ht="26.25" thickBot="1" x14ac:dyDescent="0.25">
      <c r="B71" s="89" t="s">
        <v>31</v>
      </c>
      <c r="C71" s="89">
        <v>15</v>
      </c>
      <c r="D71" s="89">
        <v>354.8</v>
      </c>
    </row>
    <row r="72" spans="2:4" ht="26.25" thickBot="1" x14ac:dyDescent="0.25">
      <c r="B72" s="89" t="s">
        <v>32</v>
      </c>
      <c r="C72" s="89">
        <v>22.5</v>
      </c>
      <c r="D72" s="89">
        <v>636.13</v>
      </c>
    </row>
    <row r="73" spans="2:4" ht="26.25" thickBot="1" x14ac:dyDescent="0.25">
      <c r="B73" s="89" t="s">
        <v>33</v>
      </c>
      <c r="C73" s="89">
        <v>27.5</v>
      </c>
      <c r="D73" s="89">
        <v>869.36</v>
      </c>
    </row>
  </sheetData>
  <sheetProtection sheet="1" objects="1" scenarios="1"/>
  <protectedRanges>
    <protectedRange sqref="M11" name="Intervalo1"/>
  </protectedRanges>
  <mergeCells count="5">
    <mergeCell ref="V9:X9"/>
    <mergeCell ref="N9:P9"/>
    <mergeCell ref="N14:P14"/>
    <mergeCell ref="R9:T9"/>
    <mergeCell ref="R14:T14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Contribuição </vt:lpstr>
      <vt:lpstr>Cálculo Contribuição + 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Carlos Renato Paraizo</cp:lastModifiedBy>
  <dcterms:created xsi:type="dcterms:W3CDTF">2020-03-06T14:53:16Z</dcterms:created>
  <dcterms:modified xsi:type="dcterms:W3CDTF">2020-03-12T14:30:55Z</dcterms:modified>
</cp:coreProperties>
</file>